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ramollo\Federica\Documenti\COMUNE DI PRAMOLLO\UFFICIO RAGIONERIA\PIATTAFORMA CERTIFICAZIONE CREDITI\tempi pagamenti\2016\"/>
    </mc:Choice>
  </mc:AlternateContent>
  <bookViews>
    <workbookView xWindow="0" yWindow="0" windowWidth="10368" windowHeight="4764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</sheets>
  <definedNames>
    <definedName name="_xlnm.Print_Area" localSheetId="3">FattureTempi!$A$1:$AI$100</definedName>
  </definedNames>
  <calcPr calcId="152511"/>
</workbook>
</file>

<file path=xl/calcChain.xml><?xml version="1.0" encoding="utf-8"?>
<calcChain xmlns="http://schemas.openxmlformats.org/spreadsheetml/2006/main">
  <c r="O20" i="5" l="1"/>
  <c r="O19" i="5"/>
  <c r="N19" i="5"/>
  <c r="P17" i="5"/>
  <c r="O17" i="5"/>
  <c r="M17" i="5"/>
  <c r="P16" i="5"/>
  <c r="O16" i="5"/>
  <c r="M16" i="5"/>
  <c r="P15" i="5"/>
  <c r="O15" i="5"/>
  <c r="M15" i="5"/>
  <c r="P14" i="5"/>
  <c r="O14" i="5"/>
  <c r="M14" i="5"/>
  <c r="P13" i="5"/>
  <c r="O13" i="5"/>
  <c r="M13" i="5"/>
  <c r="P12" i="5"/>
  <c r="O12" i="5"/>
  <c r="M12" i="5"/>
  <c r="P11" i="5"/>
  <c r="O11" i="5"/>
  <c r="M11" i="5"/>
  <c r="P10" i="5"/>
  <c r="O10" i="5"/>
  <c r="M10" i="5"/>
  <c r="P9" i="5"/>
  <c r="O9" i="5"/>
  <c r="M9" i="5"/>
  <c r="P8" i="5"/>
  <c r="O8" i="5"/>
  <c r="M8" i="5"/>
  <c r="AH38" i="6"/>
  <c r="AG38" i="6"/>
  <c r="AF38" i="6"/>
  <c r="J38" i="6"/>
  <c r="AH37" i="6"/>
  <c r="AG37" i="6"/>
  <c r="AF37" i="6"/>
  <c r="J37" i="6"/>
  <c r="AH36" i="6"/>
  <c r="AG36" i="6"/>
  <c r="AF36" i="6"/>
  <c r="J36" i="6"/>
  <c r="AH35" i="6"/>
  <c r="AG35" i="6"/>
  <c r="AF35" i="6"/>
  <c r="J35" i="6"/>
  <c r="AH34" i="6"/>
  <c r="AG34" i="6"/>
  <c r="AF34" i="6"/>
  <c r="J34" i="6"/>
  <c r="AH33" i="6"/>
  <c r="AG33" i="6"/>
  <c r="AF33" i="6"/>
  <c r="J33" i="6"/>
  <c r="AH32" i="6"/>
  <c r="AG32" i="6"/>
  <c r="AF32" i="6"/>
  <c r="J32" i="6"/>
  <c r="AH31" i="6"/>
  <c r="AG31" i="6"/>
  <c r="AF31" i="6"/>
  <c r="J31" i="6"/>
  <c r="AH30" i="6"/>
  <c r="AG30" i="6"/>
  <c r="AF30" i="6"/>
  <c r="J30" i="6"/>
  <c r="AH29" i="6"/>
  <c r="AG29" i="6"/>
  <c r="AF29" i="6"/>
  <c r="J29" i="6"/>
  <c r="AH28" i="6"/>
  <c r="AG28" i="6"/>
  <c r="AF28" i="6"/>
  <c r="J28" i="6"/>
  <c r="AH27" i="6"/>
  <c r="AG27" i="6"/>
  <c r="AF27" i="6"/>
  <c r="J27" i="6"/>
  <c r="AH26" i="6"/>
  <c r="AG26" i="6"/>
  <c r="AF26" i="6"/>
  <c r="J26" i="6"/>
  <c r="AH25" i="6"/>
  <c r="AG25" i="6"/>
  <c r="AF25" i="6"/>
  <c r="J25" i="6"/>
  <c r="AH24" i="6"/>
  <c r="AG24" i="6"/>
  <c r="AF24" i="6"/>
  <c r="J24" i="6"/>
  <c r="AH23" i="6"/>
  <c r="AG23" i="6"/>
  <c r="AF23" i="6"/>
  <c r="J23" i="6"/>
  <c r="AH22" i="6"/>
  <c r="AG22" i="6"/>
  <c r="AF22" i="6"/>
  <c r="J22" i="6"/>
  <c r="AH21" i="6"/>
  <c r="AG21" i="6"/>
  <c r="AF21" i="6"/>
  <c r="J21" i="6"/>
  <c r="AH20" i="6"/>
  <c r="AG20" i="6"/>
  <c r="AF20" i="6"/>
  <c r="J20" i="6"/>
  <c r="AH19" i="6"/>
  <c r="AG19" i="6"/>
  <c r="AF19" i="6"/>
  <c r="J19" i="6"/>
  <c r="AH18" i="6"/>
  <c r="AG18" i="6"/>
  <c r="AF18" i="6"/>
  <c r="J18" i="6"/>
  <c r="AH17" i="6"/>
  <c r="AG17" i="6"/>
  <c r="AF17" i="6"/>
  <c r="J17" i="6"/>
  <c r="AH16" i="6"/>
  <c r="AG16" i="6"/>
  <c r="AF16" i="6"/>
  <c r="J16" i="6"/>
  <c r="AG15" i="6"/>
  <c r="AH15" i="6" s="1"/>
  <c r="AH40" i="6" s="1"/>
  <c r="O22" i="5" s="1"/>
  <c r="O25" i="5" s="1"/>
  <c r="AF15" i="6"/>
  <c r="J15" i="6"/>
  <c r="AH14" i="6"/>
  <c r="AG14" i="6"/>
  <c r="AF14" i="6"/>
  <c r="J14" i="6"/>
  <c r="AH13" i="6"/>
  <c r="AG13" i="6"/>
  <c r="AF13" i="6"/>
  <c r="J13" i="6"/>
  <c r="AH12" i="6"/>
  <c r="AG12" i="6"/>
  <c r="AF12" i="6"/>
  <c r="J12" i="6"/>
  <c r="AH11" i="6"/>
  <c r="AG11" i="6"/>
  <c r="AF11" i="6"/>
  <c r="J11" i="6"/>
  <c r="AH10" i="6"/>
  <c r="AG10" i="6"/>
  <c r="AF10" i="6"/>
  <c r="J10" i="6"/>
  <c r="AH9" i="6"/>
  <c r="AG9" i="6"/>
  <c r="AF9" i="6"/>
  <c r="J9" i="6"/>
  <c r="AH8" i="6"/>
  <c r="AG8" i="6"/>
  <c r="AF8" i="6"/>
  <c r="J8" i="6"/>
  <c r="AG40" i="6" l="1"/>
  <c r="N22" i="5" l="1"/>
  <c r="N25" i="5" s="1"/>
  <c r="O26" i="5" s="1"/>
  <c r="AH41" i="6"/>
  <c r="O23" i="5" s="1"/>
</calcChain>
</file>

<file path=xl/sharedStrings.xml><?xml version="1.0" encoding="utf-8"?>
<sst xmlns="http://schemas.openxmlformats.org/spreadsheetml/2006/main" count="699" uniqueCount="258">
  <si>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</si>
  <si>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</si>
  <si>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</si>
  <si>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</si>
  <si>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</si>
  <si>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</si>
  <si>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</si>
  <si>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</si>
  <si>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</si>
  <si>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</si>
  <si>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</si>
  <si>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</si>
  <si>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</si>
  <si>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</si>
  <si>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</si>
  <si>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</si>
  <si>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</si>
  <si>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</si>
  <si>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</si>
  <si>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</si>
  <si>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</si>
  <si>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</si>
  <si>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</si>
  <si>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</si>
  <si>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</si>
  <si>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</si>
  <si>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</si>
  <si>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</si>
  <si>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</si>
  <si>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</si>
  <si>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</si>
  <si>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</si>
  <si>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</si>
  <si>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</si>
  <si>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</si>
  <si>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</si>
  <si>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</si>
  <si>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</si>
  <si>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</si>
  <si>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</si>
  <si>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</si>
  <si>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</si>
  <si>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</si>
  <si>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</si>
  <si>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</si>
  <si>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</si>
  <si>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</si>
  <si>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</si>
  <si>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</si>
  <si>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</si>
  <si>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</si>
  <si>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</si>
  <si>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</si>
  <si>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</si>
  <si>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</si>
  <si>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</si>
  <si>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</si>
  <si>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</si>
  <si>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</si>
  <si>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</si>
  <si>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</si>
  <si>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</si>
  <si>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</si>
  <si>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</si>
  <si>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</si>
  <si>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</si>
  <si>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</si>
  <si>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</si>
  <si>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Comune di Pramollo</t>
  </si>
  <si>
    <t>Tempestività dei Pagamenti - Elenco Fatture Pagate - Periodo 01/01/2016 - 31/03/2016</t>
  </si>
  <si>
    <t>31/12/2015</t>
  </si>
  <si>
    <t>00345/12</t>
  </si>
  <si>
    <t>22/12/2015</t>
  </si>
  <si>
    <t>IMPEGNO DI SPESA ACCESSO BANCA DATI IMU</t>
  </si>
  <si>
    <t>SI</t>
  </si>
  <si>
    <t>Z59156ECB0</t>
  </si>
  <si>
    <t>23/12/2015</t>
  </si>
  <si>
    <t>ENTI REV S.R.L.</t>
  </si>
  <si>
    <t>02037190044</t>
  </si>
  <si>
    <t>*</t>
  </si>
  <si>
    <t>09/02/2016</t>
  </si>
  <si>
    <t>20/02/2016</t>
  </si>
  <si>
    <t>00355/12</t>
  </si>
  <si>
    <t>AFFIDAMENTO INCARICO ALLA DITTA ENTI REV S.R.L. PER ASSISTENZA ED INFORMAZIONE PER LA COSTITUZIONE DELLA "BANCA DATI IMMOBILI" E ACCESSO ALLA "BANDA DATI LEGGI, REGOLAMENTI E CIRCOLARI". INTEGRAZIONE INCARICO.</t>
  </si>
  <si>
    <t>Z301729172</t>
  </si>
  <si>
    <t>21/02/2016</t>
  </si>
  <si>
    <t>17290-PE</t>
  </si>
  <si>
    <t>18/12/2015</t>
  </si>
  <si>
    <t>ASSUNZIONE IMPEGNO DI SEPSA PER FORNITURA ENERGIA ELETTRICA ANNO 2015 - ILLUMINAZIONE PUBBLICA E ILLUMINAZIONE IMMOBILI COMUNALI</t>
  </si>
  <si>
    <t>ZE213DAC20</t>
  </si>
  <si>
    <t>ILLUMIA SPA</t>
  </si>
  <si>
    <t>02356770988</t>
  </si>
  <si>
    <t>21/01/2016</t>
  </si>
  <si>
    <t>17289-PE</t>
  </si>
  <si>
    <t>Z0113DAC45</t>
  </si>
  <si>
    <t>12/01/2016</t>
  </si>
  <si>
    <t>17/PA</t>
  </si>
  <si>
    <t>MANUTENZIONE FOTOCOPIATRICE</t>
  </si>
  <si>
    <t>Z2B13FFC07</t>
  </si>
  <si>
    <t>05/01/2016</t>
  </si>
  <si>
    <t>G.M.G. s.n.c.</t>
  </si>
  <si>
    <t>08989840015</t>
  </si>
  <si>
    <t/>
  </si>
  <si>
    <t>04/02/2016</t>
  </si>
  <si>
    <t>20/01/2016</t>
  </si>
  <si>
    <t>2486 6</t>
  </si>
  <si>
    <t>FATTURA</t>
  </si>
  <si>
    <t>ZA31681D5E</t>
  </si>
  <si>
    <t>18/01/2016</t>
  </si>
  <si>
    <t>A.L.M.A.</t>
  </si>
  <si>
    <t>00572290047</t>
  </si>
  <si>
    <t>30/03/2016</t>
  </si>
  <si>
    <t>Z910E829EB</t>
  </si>
  <si>
    <t>2</t>
  </si>
  <si>
    <t>10/01/2016</t>
  </si>
  <si>
    <t>FORNITURA SEGNALETICA VERTICALE STRADALE</t>
  </si>
  <si>
    <t>Z2517D6D0D</t>
  </si>
  <si>
    <t>11/01/2016</t>
  </si>
  <si>
    <t>SECURITY SYSTEM</t>
  </si>
  <si>
    <t>02067720041</t>
  </si>
  <si>
    <t>15/03/2016</t>
  </si>
  <si>
    <t>21/03/2016</t>
  </si>
  <si>
    <t>10/02/2016</t>
  </si>
  <si>
    <t>00115PT00005859</t>
  </si>
  <si>
    <t>30/12/2015</t>
  </si>
  <si>
    <t>FORNITURA ENERGIA ELETTRICA ILLUMINAZIONE PUBBLICA</t>
  </si>
  <si>
    <t>DUFERCO ENERGIA SPA</t>
  </si>
  <si>
    <t>01016870329</t>
  </si>
  <si>
    <t>03544070174</t>
  </si>
  <si>
    <t>25/01/2016</t>
  </si>
  <si>
    <t>1530069477</t>
  </si>
  <si>
    <t>ENEL SOLE AREA TERRITORIALE  TORINO</t>
  </si>
  <si>
    <t>02322600541</t>
  </si>
  <si>
    <t>19/02/2016</t>
  </si>
  <si>
    <t>5/PA</t>
  </si>
  <si>
    <t>04/01/2016</t>
  </si>
  <si>
    <t>ABBONAMENTI GENNAIO 2016</t>
  </si>
  <si>
    <t>ZF4181C1DE</t>
  </si>
  <si>
    <t>08/01/2016</t>
  </si>
  <si>
    <t>BOUCHARD Enzo &amp;C di Bouchard Tiziana</t>
  </si>
  <si>
    <t>04922550019</t>
  </si>
  <si>
    <t>29/02/2016</t>
  </si>
  <si>
    <t>05/02/2016</t>
  </si>
  <si>
    <t>7X00071190</t>
  </si>
  <si>
    <t>TELEFONIA FISSA</t>
  </si>
  <si>
    <t>ZF513DAE4E</t>
  </si>
  <si>
    <t>TELECOM</t>
  </si>
  <si>
    <t>00471850016</t>
  </si>
  <si>
    <t>18/02/2016</t>
  </si>
  <si>
    <t>2/2016 PA</t>
  </si>
  <si>
    <t>MANUTENZIONE STRADE</t>
  </si>
  <si>
    <t>Z9E1538600</t>
  </si>
  <si>
    <t>28/01/2016</t>
  </si>
  <si>
    <t>BRUNO ALDO</t>
  </si>
  <si>
    <t>08916600011</t>
  </si>
  <si>
    <t>BRNLDA76R09G674O</t>
  </si>
  <si>
    <t>25/02/2016</t>
  </si>
  <si>
    <t>3/2016 PA</t>
  </si>
  <si>
    <t>N. 5 TUMULAZIONI</t>
  </si>
  <si>
    <t>Z3917B7D6C</t>
  </si>
  <si>
    <t>13/PA</t>
  </si>
  <si>
    <t>01/02/2016</t>
  </si>
  <si>
    <t>FATT.PA UNICREDIT</t>
  </si>
  <si>
    <t>Z7D1865F9D</t>
  </si>
  <si>
    <t>02/03/2016</t>
  </si>
  <si>
    <t>01/PA</t>
  </si>
  <si>
    <t>26/01/2016</t>
  </si>
  <si>
    <t>Ordinativo Numero 1 - * - * - ACQUISTO MATERIALE TINTEGGIATURA UFFICI</t>
  </si>
  <si>
    <t>XA50FF2924</t>
  </si>
  <si>
    <t>COLOR3 srl</t>
  </si>
  <si>
    <t>09082160012</t>
  </si>
  <si>
    <t>6</t>
  </si>
  <si>
    <t>27/01/2016</t>
  </si>
  <si>
    <t>FATTURA P.A.</t>
  </si>
  <si>
    <t>Z4B134910D</t>
  </si>
  <si>
    <t>EDIL MATERIALI DI VACCHIATO FLORIANA E FABRIZIO</t>
  </si>
  <si>
    <t>06574820012</t>
  </si>
  <si>
    <t>Z1D16FCB5E</t>
  </si>
  <si>
    <t>8A00025155</t>
  </si>
  <si>
    <t>ASSUNZIONE IMPEGNO DI SPESA PER TELEFONIA FISSA</t>
  </si>
  <si>
    <t>Z9813DAEBB</t>
  </si>
  <si>
    <t>15/02/2016</t>
  </si>
  <si>
    <t>164-PE</t>
  </si>
  <si>
    <t>15/01/2016</t>
  </si>
  <si>
    <t>ENERGIA ELETTRICA</t>
  </si>
  <si>
    <t>00010/12</t>
  </si>
  <si>
    <t>03/02/2016</t>
  </si>
  <si>
    <t>ASSUNZIONE IMPEGNO DI SPESA PER PARTECIPAZIONE A CONVEGNO SULLA LEGGE SI STABILITÀ 2016</t>
  </si>
  <si>
    <t>Z01184F7B2</t>
  </si>
  <si>
    <t>03/04/2016</t>
  </si>
  <si>
    <t>04/03/2016</t>
  </si>
  <si>
    <t>8716024807</t>
  </si>
  <si>
    <t>Fattura Elettronica relativa all'Identificativo Rendiconto 2084539430</t>
  </si>
  <si>
    <t>Z2E170C416</t>
  </si>
  <si>
    <t>Poste Italiane S.p.A. - Società con socio unico</t>
  </si>
  <si>
    <t>01114601006</t>
  </si>
  <si>
    <t>97103880585</t>
  </si>
  <si>
    <t>FATTPA 1_16</t>
  </si>
  <si>
    <t>fornitura gasolio pulmino comunale</t>
  </si>
  <si>
    <t>zc418a3592</t>
  </si>
  <si>
    <t>02/02/2016</t>
  </si>
  <si>
    <t>LA COMBUSTOIL DI VIGNETTA E GUGLIELMONE</t>
  </si>
  <si>
    <t>00480120013</t>
  </si>
  <si>
    <t>03/03/2016</t>
  </si>
  <si>
    <t>fornitura gasolio mezzi sgombraneve</t>
  </si>
  <si>
    <t>z4218a35d4</t>
  </si>
  <si>
    <t>21/PA</t>
  </si>
  <si>
    <t>01/03/2016</t>
  </si>
  <si>
    <t>FATT.PA UNICREDIT MARZO 2016</t>
  </si>
  <si>
    <t>ZE418D77C0</t>
  </si>
  <si>
    <t>30/04/2016</t>
  </si>
  <si>
    <t>09/03/2016</t>
  </si>
  <si>
    <t>2224-PE</t>
  </si>
  <si>
    <t>fattura illuminazione pubblica</t>
  </si>
  <si>
    <t>ZEA18D7B54</t>
  </si>
  <si>
    <t>23/02/2016</t>
  </si>
  <si>
    <t>ILLUMIASPA</t>
  </si>
  <si>
    <t>23/03/2016</t>
  </si>
  <si>
    <t>2225-PE</t>
  </si>
  <si>
    <t>FATTURA ILLUMINAZIONE UFFICI COMUNALI</t>
  </si>
  <si>
    <t>Z8218D7BBB</t>
  </si>
  <si>
    <t>11/03/2016</t>
  </si>
  <si>
    <t>FATTPA 4_16</t>
  </si>
  <si>
    <t>07/03/2016</t>
  </si>
  <si>
    <t>fornitura gasolio uffici</t>
  </si>
  <si>
    <t>Z3518F146C</t>
  </si>
  <si>
    <t>08/04/2016</t>
  </si>
  <si>
    <t>262/FE</t>
  </si>
  <si>
    <t>11/02/2016</t>
  </si>
  <si>
    <t>Determina n. 87 del 03.12.13; Fornitura software applicativo sotto riportato in licenza d'uso al Comune di Pramollo; Installazione e addestramento al personale</t>
  </si>
  <si>
    <t>ZD60DABA67</t>
  </si>
  <si>
    <t>SISCOM SPA</t>
  </si>
  <si>
    <t>01778000040</t>
  </si>
  <si>
    <t>11/04/2016</t>
  </si>
  <si>
    <t>TOTALI FATTURE:</t>
  </si>
  <si>
    <t>IND. TEMPESTIVITA' FATTURE:</t>
  </si>
  <si>
    <t>Tempestività dei Pagamenti - Elenco Mandati senza Fatture - Periodo 01/01/2016 - 31/03/2016</t>
  </si>
  <si>
    <t>22/01/2016</t>
  </si>
  <si>
    <t>COSTANTIN RENZO</t>
  </si>
  <si>
    <t>INDENNITA' DI CARICA MESE GENNAIO</t>
  </si>
  <si>
    <t>FILLIOL LAURA - VICE SEGRETARIA</t>
  </si>
  <si>
    <t>rimborsi 2015 -</t>
  </si>
  <si>
    <t>GAY LORENA</t>
  </si>
  <si>
    <t>LONG FEDERICA</t>
  </si>
  <si>
    <t>GODINO ALESSANDRA</t>
  </si>
  <si>
    <t>ASSEGNI SU INDENNITA' CARICA SINDACO FEBBRAIO 2016 -</t>
  </si>
  <si>
    <t>BANCA SELLA BIELLA DIP. SAN GERMANO CHISONE</t>
  </si>
  <si>
    <t>CC 1- COMMISSIONI RID</t>
  </si>
  <si>
    <t>CONSORZIO ACEA PINEROLESE</t>
  </si>
  <si>
    <t>SERVIZIO SMALTIMENTO RIFIUTI ACEA ANNO 2015</t>
  </si>
  <si>
    <t>Z8D13FFDEE</t>
  </si>
  <si>
    <t>INDENNITA' CARICA AMMINISTRATIVA MESE MARZO</t>
  </si>
  <si>
    <t>ASSUNZIONE IMPEGNO DI SPESA PER SERVIZIO IGIENE AMBIENTALE MESE DI GENNAIO 2016</t>
  </si>
  <si>
    <t>ZF219060C2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</si>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</sst>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11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29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29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  <xf numFmtId="49" fontId="23" fillId="28" borderId="20" xfId="0" applyNumberFormat="1" applyFont="1" applyFill="1" applyBorder="1" applyAlignment="1">
      <alignment horizontal="center"/>
    </xf>
    <xf numFmtId="0" fontId="24" fillId="28" borderId="21" xfId="0" applyFont="1" applyFill="1" applyBorder="1" applyAlignment="1">
      <alignment horizontal="center"/>
    </xf>
    <xf numFmtId="0" fontId="24" fillId="28" borderId="22" xfId="0" applyFont="1" applyFill="1" applyBorder="1" applyAlignment="1">
      <alignment horizontal="center"/>
    </xf>
    <xf numFmtId="49" fontId="25" fillId="0" borderId="20" xfId="0" applyNumberFormat="1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1" fillId="28" borderId="23" xfId="30" applyNumberFormat="1" applyFont="1" applyFill="1" applyBorder="1" applyAlignment="1">
      <alignment horizontal="center" vertical="center"/>
    </xf>
    <xf numFmtId="0" fontId="2" fillId="0" borderId="24" xfId="30" applyBorder="1" applyAlignment="1">
      <alignment horizontal="center" vertical="center"/>
    </xf>
    <xf numFmtId="0" fontId="2" fillId="0" borderId="25" xfId="30" applyBorder="1" applyAlignment="1">
      <alignment horizontal="center" vertical="center"/>
    </xf>
    <xf numFmtId="0" fontId="18" fillId="0" borderId="23" xfId="30" applyNumberFormat="1" applyFont="1" applyBorder="1" applyAlignment="1">
      <alignment horizontal="center" vertical="center"/>
    </xf>
    <xf numFmtId="0" fontId="18" fillId="0" borderId="24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14" fontId="2" fillId="0" borderId="23" xfId="30" applyNumberFormat="1" applyFont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0" borderId="23" xfId="30" applyNumberFormat="1" applyFont="1" applyBorder="1" applyAlignment="1" applyProtection="1">
      <alignment horizontal="center" vertical="center"/>
    </xf>
    <xf numFmtId="0" fontId="2" fillId="0" borderId="24" xfId="30" applyBorder="1" applyAlignment="1">
      <alignment vertical="center"/>
    </xf>
    <xf numFmtId="0" fontId="2" fillId="0" borderId="25" xfId="30" applyBorder="1" applyAlignment="1">
      <alignment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4" xfId="30" applyNumberFormat="1" applyFont="1" applyBorder="1" applyAlignment="1" applyProtection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4" xfId="30" applyBorder="1" applyAlignment="1" applyProtection="1">
      <alignment vertical="center"/>
    </xf>
    <xf numFmtId="0" fontId="0" fillId="0" borderId="25" xfId="0" applyBorder="1" applyAlignment="1">
      <alignment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4" xfId="0" applyBorder="1" applyAlignment="1"/>
    <xf numFmtId="0" fontId="0" fillId="0" borderId="25" xfId="0" applyBorder="1" applyAlignment="1"/>
    <xf numFmtId="0" fontId="2" fillId="0" borderId="24" xfId="30" applyBorder="1" applyAlignment="1" applyProtection="1">
      <alignment horizontal="center" vertical="center"/>
    </xf>
    <xf numFmtId="0" fontId="0" fillId="0" borderId="24" xfId="0" applyBorder="1" applyAlignment="1">
      <alignment vertical="center"/>
    </xf>
    <xf numFmtId="14" fontId="18" fillId="0" borderId="20" xfId="30" applyNumberFormat="1" applyFont="1" applyBorder="1" applyAlignment="1" applyProtection="1">
      <alignment horizontal="center" vertical="center" wrapText="1"/>
    </xf>
    <xf numFmtId="0" fontId="18" fillId="0" borderId="21" xfId="3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L6"/>
  <sheetViews>
    <sheetView showGridLines="0" workbookViewId="0">
      <selection sqref="A1:L1"/>
    </sheetView>
  </sheetViews>
  <sheetFormatPr defaultRowHeight="13.2" x14ac:dyDescent="0.25"/>
  <cols>
    <col min="1" max="1" width="8.6640625" style="3" customWidth="1"/>
    <col min="2" max="2" width="12.33203125" style="3" customWidth="1"/>
    <col min="3" max="3" width="22.6640625" style="4" customWidth="1"/>
    <col min="4" max="4" width="30.6640625" style="5" customWidth="1"/>
    <col min="5" max="5" width="22.6640625" customWidth="1"/>
    <col min="6" max="6" width="29.5546875" hidden="1" customWidth="1"/>
    <col min="7" max="7" width="15.88671875" style="3" customWidth="1"/>
    <col min="8" max="8" width="20.6640625" style="3" hidden="1" customWidth="1"/>
    <col min="9" max="9" width="20.6640625" style="5" hidden="1" customWidth="1"/>
    <col min="10" max="10" width="13.6640625" style="1" customWidth="1"/>
    <col min="11" max="11" width="13.6640625" style="7" customWidth="1"/>
    <col min="12" max="12" width="15.6640625" style="1" customWidth="1"/>
  </cols>
  <sheetData>
    <row r="1" spans="1:12" ht="23.1" customHeight="1" x14ac:dyDescent="0.4">
      <c r="A1" s="173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spans="1:12" s="62" customFormat="1" ht="23.1" customHeight="1" x14ac:dyDescent="0.25">
      <c r="A2" s="176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8"/>
    </row>
    <row r="3" spans="1:12" ht="24.9" customHeight="1" x14ac:dyDescent="0.25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 x14ac:dyDescent="0.25">
      <c r="F4" s="5"/>
      <c r="K4" s="14"/>
    </row>
    <row r="6" spans="1:12" x14ac:dyDescent="0.25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H14"/>
  <sheetViews>
    <sheetView showGridLines="0" zoomScaleNormal="100" workbookViewId="0">
      <selection sqref="A1:AH1"/>
    </sheetView>
  </sheetViews>
  <sheetFormatPr defaultColWidth="9.109375" defaultRowHeight="14.4" x14ac:dyDescent="0.25"/>
  <cols>
    <col min="1" max="1" width="5.6640625" style="33" bestFit="1" customWidth="1"/>
    <col min="2" max="2" width="6.33203125" style="33" bestFit="1" customWidth="1"/>
    <col min="3" max="3" width="10.6640625" style="34" bestFit="1" customWidth="1"/>
    <col min="4" max="4" width="18.109375" style="35" customWidth="1"/>
    <col min="5" max="5" width="10.6640625" style="34" bestFit="1" customWidth="1"/>
    <col min="6" max="6" width="15.6640625" style="35" customWidth="1"/>
    <col min="7" max="7" width="12.109375" style="36" customWidth="1"/>
    <col min="8" max="8" width="14.88671875" style="33" customWidth="1"/>
    <col min="9" max="9" width="5.6640625" style="33" bestFit="1" customWidth="1"/>
    <col min="10" max="10" width="8.33203125" style="33" bestFit="1" customWidth="1"/>
    <col min="11" max="11" width="10.6640625" style="34" bestFit="1" customWidth="1"/>
    <col min="12" max="12" width="25.5546875" style="35" customWidth="1"/>
    <col min="13" max="13" width="16.6640625" style="34" customWidth="1"/>
    <col min="14" max="14" width="19.33203125" style="34" customWidth="1"/>
    <col min="15" max="15" width="7" style="33" hidden="1" customWidth="1"/>
    <col min="16" max="16" width="22.33203125" style="35" hidden="1" customWidth="1"/>
    <col min="17" max="20" width="0" style="33" hidden="1" customWidth="1"/>
    <col min="21" max="21" width="5.6640625" style="33" hidden="1" customWidth="1"/>
    <col min="22" max="22" width="8.33203125" style="33" hidden="1" customWidth="1"/>
    <col min="23" max="23" width="3.33203125" style="33" hidden="1" customWidth="1"/>
    <col min="24" max="24" width="13.6640625" style="33" customWidth="1"/>
    <col min="25" max="25" width="8.33203125" style="33" bestFit="1" customWidth="1"/>
    <col min="26" max="26" width="12.88671875" style="34" customWidth="1"/>
    <col min="27" max="27" width="17.6640625" style="37" customWidth="1"/>
    <col min="28" max="28" width="14.109375" style="37" bestFit="1" customWidth="1"/>
    <col min="29" max="29" width="11.6640625" style="38" customWidth="1"/>
    <col min="30" max="30" width="3" style="40" bestFit="1" customWidth="1"/>
    <col min="31" max="31" width="11.6640625" style="39" customWidth="1"/>
    <col min="32" max="32" width="8.6640625" style="39" customWidth="1"/>
    <col min="33" max="33" width="11.6640625" style="39" customWidth="1"/>
    <col min="34" max="34" width="10.33203125" style="38" bestFit="1" customWidth="1"/>
    <col min="35" max="16384" width="9.109375" style="33"/>
  </cols>
  <sheetData>
    <row r="1" spans="1:34" s="15" customFormat="1" ht="23.1" customHeight="1" x14ac:dyDescent="0.25">
      <c r="A1" s="179" t="s">
        <v>12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1"/>
    </row>
    <row r="2" spans="1:34" s="26" customFormat="1" ht="15" customHeight="1" x14ac:dyDescent="0.25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 x14ac:dyDescent="0.25">
      <c r="A3" s="182" t="s">
        <v>55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1"/>
    </row>
    <row r="4" spans="1:34" s="15" customFormat="1" ht="15" customHeight="1" x14ac:dyDescent="0.25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85" t="s">
        <v>13</v>
      </c>
      <c r="AB4" s="180"/>
      <c r="AC4" s="180"/>
      <c r="AD4" s="180"/>
      <c r="AE4" s="180"/>
      <c r="AF4" s="180"/>
      <c r="AG4" s="186"/>
      <c r="AH4" s="32">
        <v>30</v>
      </c>
    </row>
    <row r="5" spans="1:34" s="15" customFormat="1" ht="23.1" customHeight="1" x14ac:dyDescent="0.25">
      <c r="A5" s="182" t="s">
        <v>14</v>
      </c>
      <c r="B5" s="183"/>
      <c r="C5" s="184"/>
      <c r="D5" s="182" t="s">
        <v>15</v>
      </c>
      <c r="E5" s="183"/>
      <c r="F5" s="183"/>
      <c r="G5" s="183"/>
      <c r="H5" s="184"/>
      <c r="I5" s="182" t="s">
        <v>16</v>
      </c>
      <c r="J5" s="183"/>
      <c r="K5" s="184"/>
      <c r="L5" s="182" t="s">
        <v>1</v>
      </c>
      <c r="M5" s="183"/>
      <c r="N5" s="183"/>
      <c r="O5" s="182" t="s">
        <v>17</v>
      </c>
      <c r="P5" s="184"/>
      <c r="Q5" s="182" t="s">
        <v>18</v>
      </c>
      <c r="R5" s="183"/>
      <c r="S5" s="183"/>
      <c r="T5" s="184"/>
      <c r="U5" s="182" t="s">
        <v>19</v>
      </c>
      <c r="V5" s="183"/>
      <c r="W5" s="183"/>
      <c r="X5" s="58" t="s">
        <v>47</v>
      </c>
      <c r="Y5" s="182" t="s">
        <v>20</v>
      </c>
      <c r="Z5" s="184"/>
      <c r="AA5" s="187" t="s">
        <v>41</v>
      </c>
      <c r="AB5" s="188"/>
      <c r="AC5" s="188"/>
      <c r="AD5" s="188"/>
      <c r="AE5" s="188"/>
      <c r="AF5" s="188"/>
      <c r="AG5" s="188"/>
      <c r="AH5" s="189"/>
    </row>
    <row r="6" spans="1:34" ht="36" customHeight="1" x14ac:dyDescent="0.25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 x14ac:dyDescent="0.25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 x14ac:dyDescent="0.25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 x14ac:dyDescent="0.25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 x14ac:dyDescent="0.25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 x14ac:dyDescent="0.25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 x14ac:dyDescent="0.25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 x14ac:dyDescent="0.25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 x14ac:dyDescent="0.25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A1:AH1"/>
    <mergeCell ref="A3:AH3"/>
    <mergeCell ref="A5:C5"/>
    <mergeCell ref="D5:H5"/>
    <mergeCell ref="I5:K5"/>
    <mergeCell ref="L5:N5"/>
    <mergeCell ref="O5:P5"/>
    <mergeCell ref="Q5:T5"/>
    <mergeCell ref="U5:W5"/>
    <mergeCell ref="AA4:AG4"/>
    <mergeCell ref="Y5:Z5"/>
    <mergeCell ref="AA5:AH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showGridLines="0" workbookViewId="0">
      <selection sqref="A1:R1"/>
    </sheetView>
  </sheetViews>
  <sheetFormatPr defaultRowHeight="13.2" x14ac:dyDescent="0.25"/>
  <cols>
    <col min="1" max="1" width="8.6640625" style="3" customWidth="1"/>
    <col min="2" max="2" width="12.33203125" style="3" customWidth="1"/>
    <col min="3" max="3" width="22.6640625" style="4" customWidth="1"/>
    <col min="4" max="4" width="30.6640625" style="5" customWidth="1"/>
    <col min="5" max="5" width="22.6640625" hidden="1" customWidth="1"/>
    <col min="6" max="6" width="29.5546875" hidden="1" customWidth="1"/>
    <col min="7" max="7" width="15.88671875" style="3" customWidth="1"/>
    <col min="8" max="8" width="20.6640625" style="3" hidden="1" customWidth="1"/>
    <col min="9" max="9" width="20.6640625" style="5" hidden="1" customWidth="1"/>
    <col min="10" max="10" width="13.6640625" style="1" customWidth="1"/>
    <col min="11" max="12" width="14.6640625" customWidth="1"/>
    <col min="13" max="13" width="10.6640625" customWidth="1"/>
    <col min="14" max="16" width="8.6640625" customWidth="1"/>
    <col min="17" max="17" width="14.6640625" customWidth="1"/>
    <col min="18" max="18" width="10.6640625" customWidth="1"/>
  </cols>
  <sheetData>
    <row r="1" spans="1:18" ht="23.1" customHeight="1" x14ac:dyDescent="0.4">
      <c r="A1" s="173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3"/>
    </row>
    <row r="2" spans="1:18" ht="23.1" customHeight="1" x14ac:dyDescent="0.4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 x14ac:dyDescent="0.25">
      <c r="A3" s="176" t="s">
        <v>54</v>
      </c>
      <c r="B3" s="177"/>
      <c r="C3" s="177"/>
      <c r="D3" s="177"/>
      <c r="E3" s="177"/>
      <c r="F3" s="177"/>
      <c r="G3" s="177"/>
      <c r="H3" s="177"/>
      <c r="I3" s="177"/>
      <c r="J3" s="177"/>
      <c r="K3" s="192"/>
      <c r="L3" s="192"/>
      <c r="M3" s="192"/>
      <c r="N3" s="192"/>
      <c r="O3" s="192"/>
      <c r="P3" s="192"/>
      <c r="Q3" s="192"/>
      <c r="R3" s="193"/>
    </row>
    <row r="4" spans="1:18" ht="23.1" customHeight="1" x14ac:dyDescent="0.25">
      <c r="A4" s="176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3"/>
    </row>
    <row r="5" spans="1:18" s="62" customFormat="1" ht="23.1" customHeight="1" x14ac:dyDescent="0.25">
      <c r="A5" s="190"/>
      <c r="B5" s="191"/>
      <c r="C5" s="191"/>
      <c r="D5" s="191"/>
      <c r="E5" s="191"/>
      <c r="F5" s="191"/>
      <c r="G5" s="191"/>
      <c r="H5" s="191"/>
      <c r="I5" s="191"/>
      <c r="J5" s="191"/>
      <c r="K5" s="194" t="s">
        <v>13</v>
      </c>
      <c r="L5" s="195"/>
      <c r="M5" s="195"/>
      <c r="N5" s="195"/>
      <c r="O5" s="195"/>
      <c r="P5" s="195"/>
      <c r="Q5" s="196"/>
      <c r="R5" s="84">
        <v>30</v>
      </c>
    </row>
    <row r="6" spans="1:18" ht="35.1" customHeight="1" x14ac:dyDescent="0.25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 x14ac:dyDescent="0.25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 x14ac:dyDescent="0.25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showGridLines="0" tabSelected="1" topLeftCell="N1" zoomScaleNormal="100" workbookViewId="0">
      <selection activeCell="AI15" sqref="AI15"/>
    </sheetView>
  </sheetViews>
  <sheetFormatPr defaultColWidth="9.109375" defaultRowHeight="14.4" x14ac:dyDescent="0.25"/>
  <cols>
    <col min="1" max="1" width="5.6640625" style="107" bestFit="1" customWidth="1"/>
    <col min="2" max="2" width="6.33203125" style="107" bestFit="1" customWidth="1"/>
    <col min="3" max="3" width="10.6640625" style="119" bestFit="1" customWidth="1"/>
    <col min="4" max="4" width="18.109375" style="120" customWidth="1"/>
    <col min="5" max="5" width="10.6640625" style="119" bestFit="1" customWidth="1"/>
    <col min="6" max="6" width="15.6640625" style="120" customWidth="1"/>
    <col min="7" max="8" width="12.109375" style="121" customWidth="1"/>
    <col min="9" max="9" width="8" style="118" customWidth="1"/>
    <col min="10" max="10" width="12.109375" style="121" customWidth="1"/>
    <col min="11" max="11" width="14.88671875" style="107" customWidth="1"/>
    <col min="12" max="12" width="5.6640625" style="107" bestFit="1" customWidth="1"/>
    <col min="13" max="13" width="8.33203125" style="107" bestFit="1" customWidth="1"/>
    <col min="14" max="14" width="10.6640625" style="119" bestFit="1" customWidth="1"/>
    <col min="15" max="15" width="25.5546875" style="120" customWidth="1"/>
    <col min="16" max="16" width="16.6640625" style="119" customWidth="1"/>
    <col min="17" max="17" width="19.33203125" style="119" customWidth="1"/>
    <col min="18" max="18" width="7" style="107" hidden="1" customWidth="1"/>
    <col min="19" max="19" width="22.33203125" style="120" hidden="1" customWidth="1"/>
    <col min="20" max="23" width="0" style="107" hidden="1" customWidth="1"/>
    <col min="24" max="24" width="5.6640625" style="107" hidden="1" customWidth="1"/>
    <col min="25" max="25" width="8.33203125" style="107" hidden="1" customWidth="1"/>
    <col min="26" max="26" width="3.33203125" style="107" hidden="1" customWidth="1"/>
    <col min="27" max="27" width="13.6640625" style="107" customWidth="1"/>
    <col min="28" max="28" width="8.33203125" style="107" bestFit="1" customWidth="1"/>
    <col min="29" max="29" width="12.6640625" style="119" customWidth="1"/>
    <col min="30" max="30" width="14" style="119" customWidth="1"/>
    <col min="31" max="31" width="15.6640625" style="119" customWidth="1"/>
    <col min="32" max="32" width="15.6640625" style="117" customWidth="1"/>
    <col min="33" max="33" width="14.6640625" style="117" customWidth="1"/>
    <col min="34" max="34" width="16.109375" style="121" customWidth="1"/>
    <col min="35" max="35" width="15.44140625" style="107" customWidth="1"/>
    <col min="36" max="16384" width="9.109375" style="107"/>
  </cols>
  <sheetData>
    <row r="1" spans="1:35" s="90" customFormat="1" ht="23.1" customHeight="1" x14ac:dyDescent="0.25">
      <c r="A1" s="201" t="s">
        <v>68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3"/>
    </row>
    <row r="2" spans="1:35" s="97" customFormat="1" ht="15" customHeight="1" x14ac:dyDescent="0.25">
      <c r="A2" s="91"/>
      <c r="B2" s="92"/>
      <c r="C2" s="21"/>
      <c r="D2" s="93"/>
      <c r="E2" s="21"/>
      <c r="F2" s="93"/>
      <c r="G2" s="94"/>
      <c r="H2" s="94"/>
      <c r="I2" s="137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 x14ac:dyDescent="0.25">
      <c r="A3" s="187" t="s">
        <v>69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5"/>
    </row>
    <row r="4" spans="1:35" s="90" customFormat="1" ht="15" customHeight="1" x14ac:dyDescent="0.25">
      <c r="A4" s="98"/>
      <c r="B4" s="99"/>
      <c r="C4" s="100"/>
      <c r="D4" s="101"/>
      <c r="E4" s="100"/>
      <c r="F4" s="101"/>
      <c r="G4" s="102"/>
      <c r="H4" s="102"/>
      <c r="I4" s="138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85"/>
      <c r="AE4" s="206"/>
      <c r="AF4" s="206"/>
      <c r="AG4" s="206"/>
      <c r="AH4" s="207"/>
      <c r="AI4" s="200"/>
    </row>
    <row r="5" spans="1:35" s="90" customFormat="1" ht="23.1" customHeight="1" x14ac:dyDescent="0.25">
      <c r="A5" s="187" t="s">
        <v>14</v>
      </c>
      <c r="B5" s="197"/>
      <c r="C5" s="198"/>
      <c r="D5" s="187" t="s">
        <v>15</v>
      </c>
      <c r="E5" s="197"/>
      <c r="F5" s="197"/>
      <c r="G5" s="197"/>
      <c r="H5" s="197"/>
      <c r="I5" s="197"/>
      <c r="J5" s="197"/>
      <c r="K5" s="198"/>
      <c r="L5" s="187" t="s">
        <v>16</v>
      </c>
      <c r="M5" s="197"/>
      <c r="N5" s="198"/>
      <c r="O5" s="187" t="s">
        <v>1</v>
      </c>
      <c r="P5" s="197"/>
      <c r="Q5" s="197"/>
      <c r="R5" s="187" t="s">
        <v>17</v>
      </c>
      <c r="S5" s="198"/>
      <c r="T5" s="187" t="s">
        <v>18</v>
      </c>
      <c r="U5" s="197"/>
      <c r="V5" s="197"/>
      <c r="W5" s="198"/>
      <c r="X5" s="187" t="s">
        <v>19</v>
      </c>
      <c r="Y5" s="197"/>
      <c r="Z5" s="197"/>
      <c r="AA5" s="103" t="s">
        <v>47</v>
      </c>
      <c r="AB5" s="187" t="s">
        <v>20</v>
      </c>
      <c r="AC5" s="198"/>
      <c r="AD5" s="187" t="s">
        <v>62</v>
      </c>
      <c r="AE5" s="199"/>
      <c r="AF5" s="199"/>
      <c r="AG5" s="199"/>
      <c r="AH5" s="199"/>
      <c r="AI5" s="200"/>
    </row>
    <row r="6" spans="1:35" ht="36" customHeight="1" x14ac:dyDescent="0.25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39" t="s">
        <v>64</v>
      </c>
      <c r="H6" s="106" t="s">
        <v>65</v>
      </c>
      <c r="I6" s="140" t="s">
        <v>66</v>
      </c>
      <c r="J6" s="139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 x14ac:dyDescent="0.25">
      <c r="A7" s="108"/>
      <c r="B7" s="108"/>
      <c r="C7" s="109"/>
      <c r="D7" s="110"/>
      <c r="E7" s="109"/>
      <c r="F7" s="111"/>
      <c r="G7" s="112"/>
      <c r="H7" s="112"/>
      <c r="I7" s="141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 x14ac:dyDescent="0.25">
      <c r="A8" s="108">
        <v>2015</v>
      </c>
      <c r="B8" s="108">
        <v>118</v>
      </c>
      <c r="C8" s="109" t="s">
        <v>70</v>
      </c>
      <c r="D8" s="142" t="s">
        <v>71</v>
      </c>
      <c r="E8" s="109" t="s">
        <v>72</v>
      </c>
      <c r="F8" s="111" t="s">
        <v>73</v>
      </c>
      <c r="G8" s="112">
        <v>1104.0999999999999</v>
      </c>
      <c r="H8" s="112">
        <v>199.1</v>
      </c>
      <c r="I8" s="141" t="s">
        <v>74</v>
      </c>
      <c r="J8" s="112">
        <f t="shared" ref="J8:J38" si="0">IF(I8="SI", G8-H8,G8)</f>
        <v>904.99999999999989</v>
      </c>
      <c r="K8" s="143" t="s">
        <v>75</v>
      </c>
      <c r="L8" s="108">
        <v>2015</v>
      </c>
      <c r="M8" s="108">
        <v>3868</v>
      </c>
      <c r="N8" s="109" t="s">
        <v>76</v>
      </c>
      <c r="O8" s="111" t="s">
        <v>77</v>
      </c>
      <c r="P8" s="109" t="s">
        <v>78</v>
      </c>
      <c r="Q8" s="109" t="s">
        <v>78</v>
      </c>
      <c r="R8" s="108" t="s">
        <v>79</v>
      </c>
      <c r="S8" s="111" t="s">
        <v>79</v>
      </c>
      <c r="T8" s="108">
        <v>1010403</v>
      </c>
      <c r="U8" s="108">
        <v>360</v>
      </c>
      <c r="V8" s="108">
        <v>2</v>
      </c>
      <c r="W8" s="108">
        <v>1</v>
      </c>
      <c r="X8" s="113">
        <v>2015</v>
      </c>
      <c r="Y8" s="113">
        <v>280</v>
      </c>
      <c r="Z8" s="113">
        <v>0</v>
      </c>
      <c r="AA8" s="114" t="s">
        <v>80</v>
      </c>
      <c r="AB8" s="108">
        <v>43</v>
      </c>
      <c r="AC8" s="109" t="s">
        <v>80</v>
      </c>
      <c r="AD8" s="144" t="s">
        <v>81</v>
      </c>
      <c r="AE8" s="144" t="s">
        <v>80</v>
      </c>
      <c r="AF8" s="145">
        <f t="shared" ref="AF8:AF38" si="1">AE8-AD8</f>
        <v>-11</v>
      </c>
      <c r="AG8" s="146">
        <f t="shared" ref="AG8:AG38" si="2">IF(AI8="SI", 0,J8)</f>
        <v>904.99999999999989</v>
      </c>
      <c r="AH8" s="147">
        <f t="shared" ref="AH8:AH38" si="3">AG8*AF8</f>
        <v>-9954.9999999999982</v>
      </c>
      <c r="AI8" s="148"/>
    </row>
    <row r="9" spans="1:35" x14ac:dyDescent="0.25">
      <c r="A9" s="108">
        <v>2015</v>
      </c>
      <c r="B9" s="108">
        <v>119</v>
      </c>
      <c r="C9" s="109" t="s">
        <v>70</v>
      </c>
      <c r="D9" s="142" t="s">
        <v>82</v>
      </c>
      <c r="E9" s="109" t="s">
        <v>76</v>
      </c>
      <c r="F9" s="111" t="s">
        <v>83</v>
      </c>
      <c r="G9" s="112">
        <v>5124</v>
      </c>
      <c r="H9" s="112">
        <v>924</v>
      </c>
      <c r="I9" s="141" t="s">
        <v>74</v>
      </c>
      <c r="J9" s="112">
        <f t="shared" si="0"/>
        <v>4200</v>
      </c>
      <c r="K9" s="143" t="s">
        <v>84</v>
      </c>
      <c r="L9" s="108">
        <v>2015</v>
      </c>
      <c r="M9" s="108">
        <v>3867</v>
      </c>
      <c r="N9" s="109" t="s">
        <v>76</v>
      </c>
      <c r="O9" s="111" t="s">
        <v>77</v>
      </c>
      <c r="P9" s="109" t="s">
        <v>78</v>
      </c>
      <c r="Q9" s="109" t="s">
        <v>78</v>
      </c>
      <c r="R9" s="108" t="s">
        <v>79</v>
      </c>
      <c r="S9" s="111" t="s">
        <v>79</v>
      </c>
      <c r="T9" s="108">
        <v>1010403</v>
      </c>
      <c r="U9" s="108">
        <v>360</v>
      </c>
      <c r="V9" s="108">
        <v>2</v>
      </c>
      <c r="W9" s="108">
        <v>1</v>
      </c>
      <c r="X9" s="113">
        <v>2015</v>
      </c>
      <c r="Y9" s="113">
        <v>431</v>
      </c>
      <c r="Z9" s="113">
        <v>0</v>
      </c>
      <c r="AA9" s="114" t="s">
        <v>80</v>
      </c>
      <c r="AB9" s="108">
        <v>44</v>
      </c>
      <c r="AC9" s="109" t="s">
        <v>80</v>
      </c>
      <c r="AD9" s="144" t="s">
        <v>85</v>
      </c>
      <c r="AE9" s="144" t="s">
        <v>80</v>
      </c>
      <c r="AF9" s="145">
        <f t="shared" si="1"/>
        <v>-12</v>
      </c>
      <c r="AG9" s="146">
        <f t="shared" si="2"/>
        <v>4200</v>
      </c>
      <c r="AH9" s="147">
        <f t="shared" si="3"/>
        <v>-50400</v>
      </c>
      <c r="AI9" s="148"/>
    </row>
    <row r="10" spans="1:35" x14ac:dyDescent="0.25">
      <c r="A10" s="108">
        <v>2015</v>
      </c>
      <c r="B10" s="108">
        <v>120</v>
      </c>
      <c r="C10" s="109" t="s">
        <v>70</v>
      </c>
      <c r="D10" s="142" t="s">
        <v>86</v>
      </c>
      <c r="E10" s="109" t="s">
        <v>87</v>
      </c>
      <c r="F10" s="111" t="s">
        <v>88</v>
      </c>
      <c r="G10" s="112">
        <v>109.5</v>
      </c>
      <c r="H10" s="112">
        <v>19.75</v>
      </c>
      <c r="I10" s="141" t="s">
        <v>74</v>
      </c>
      <c r="J10" s="112">
        <f t="shared" si="0"/>
        <v>89.75</v>
      </c>
      <c r="K10" s="143" t="s">
        <v>89</v>
      </c>
      <c r="L10" s="108">
        <v>2015</v>
      </c>
      <c r="M10" s="108">
        <v>3860</v>
      </c>
      <c r="N10" s="109" t="s">
        <v>72</v>
      </c>
      <c r="O10" s="111" t="s">
        <v>90</v>
      </c>
      <c r="P10" s="109" t="s">
        <v>91</v>
      </c>
      <c r="Q10" s="109" t="s">
        <v>91</v>
      </c>
      <c r="R10" s="108" t="s">
        <v>79</v>
      </c>
      <c r="S10" s="111" t="s">
        <v>79</v>
      </c>
      <c r="T10" s="108">
        <v>1010203</v>
      </c>
      <c r="U10" s="108">
        <v>140</v>
      </c>
      <c r="V10" s="108">
        <v>10</v>
      </c>
      <c r="W10" s="108">
        <v>1</v>
      </c>
      <c r="X10" s="113">
        <v>2015</v>
      </c>
      <c r="Y10" s="113">
        <v>110</v>
      </c>
      <c r="Z10" s="113">
        <v>0</v>
      </c>
      <c r="AA10" s="114" t="s">
        <v>80</v>
      </c>
      <c r="AB10" s="108">
        <v>47</v>
      </c>
      <c r="AC10" s="109" t="s">
        <v>80</v>
      </c>
      <c r="AD10" s="144" t="s">
        <v>92</v>
      </c>
      <c r="AE10" s="144" t="s">
        <v>80</v>
      </c>
      <c r="AF10" s="145">
        <f t="shared" si="1"/>
        <v>19</v>
      </c>
      <c r="AG10" s="146">
        <f t="shared" si="2"/>
        <v>89.75</v>
      </c>
      <c r="AH10" s="147">
        <f t="shared" si="3"/>
        <v>1705.25</v>
      </c>
      <c r="AI10" s="148"/>
    </row>
    <row r="11" spans="1:35" x14ac:dyDescent="0.25">
      <c r="A11" s="108">
        <v>2015</v>
      </c>
      <c r="B11" s="108">
        <v>121</v>
      </c>
      <c r="C11" s="109" t="s">
        <v>70</v>
      </c>
      <c r="D11" s="142" t="s">
        <v>93</v>
      </c>
      <c r="E11" s="109" t="s">
        <v>87</v>
      </c>
      <c r="F11" s="111" t="s">
        <v>88</v>
      </c>
      <c r="G11" s="112">
        <v>526.95000000000005</v>
      </c>
      <c r="H11" s="112">
        <v>95.02</v>
      </c>
      <c r="I11" s="141" t="s">
        <v>74</v>
      </c>
      <c r="J11" s="112">
        <f t="shared" si="0"/>
        <v>431.93000000000006</v>
      </c>
      <c r="K11" s="143" t="s">
        <v>94</v>
      </c>
      <c r="L11" s="108">
        <v>2015</v>
      </c>
      <c r="M11" s="108">
        <v>3859</v>
      </c>
      <c r="N11" s="109" t="s">
        <v>72</v>
      </c>
      <c r="O11" s="111" t="s">
        <v>90</v>
      </c>
      <c r="P11" s="109" t="s">
        <v>91</v>
      </c>
      <c r="Q11" s="109" t="s">
        <v>91</v>
      </c>
      <c r="R11" s="108" t="s">
        <v>79</v>
      </c>
      <c r="S11" s="111" t="s">
        <v>79</v>
      </c>
      <c r="T11" s="108">
        <v>1080203</v>
      </c>
      <c r="U11" s="108">
        <v>2890</v>
      </c>
      <c r="V11" s="108">
        <v>5</v>
      </c>
      <c r="W11" s="108">
        <v>1</v>
      </c>
      <c r="X11" s="113">
        <v>2015</v>
      </c>
      <c r="Y11" s="113">
        <v>111</v>
      </c>
      <c r="Z11" s="113">
        <v>0</v>
      </c>
      <c r="AA11" s="114" t="s">
        <v>80</v>
      </c>
      <c r="AB11" s="108">
        <v>48</v>
      </c>
      <c r="AC11" s="109" t="s">
        <v>80</v>
      </c>
      <c r="AD11" s="144" t="s">
        <v>92</v>
      </c>
      <c r="AE11" s="144" t="s">
        <v>80</v>
      </c>
      <c r="AF11" s="145">
        <f t="shared" si="1"/>
        <v>19</v>
      </c>
      <c r="AG11" s="146">
        <f t="shared" si="2"/>
        <v>431.93000000000006</v>
      </c>
      <c r="AH11" s="147">
        <f t="shared" si="3"/>
        <v>8206.6700000000019</v>
      </c>
      <c r="AI11" s="148"/>
    </row>
    <row r="12" spans="1:35" x14ac:dyDescent="0.25">
      <c r="A12" s="108">
        <v>2015</v>
      </c>
      <c r="B12" s="108">
        <v>122</v>
      </c>
      <c r="C12" s="109" t="s">
        <v>95</v>
      </c>
      <c r="D12" s="142" t="s">
        <v>96</v>
      </c>
      <c r="E12" s="109" t="s">
        <v>70</v>
      </c>
      <c r="F12" s="111" t="s">
        <v>97</v>
      </c>
      <c r="G12" s="112">
        <v>193.98</v>
      </c>
      <c r="H12" s="112">
        <v>34.979999999999997</v>
      </c>
      <c r="I12" s="141" t="s">
        <v>74</v>
      </c>
      <c r="J12" s="112">
        <f t="shared" si="0"/>
        <v>159</v>
      </c>
      <c r="K12" s="143" t="s">
        <v>98</v>
      </c>
      <c r="L12" s="108">
        <v>2016</v>
      </c>
      <c r="M12" s="108">
        <v>11</v>
      </c>
      <c r="N12" s="109" t="s">
        <v>99</v>
      </c>
      <c r="O12" s="111" t="s">
        <v>100</v>
      </c>
      <c r="P12" s="109" t="s">
        <v>101</v>
      </c>
      <c r="Q12" s="109" t="s">
        <v>102</v>
      </c>
      <c r="R12" s="108" t="s">
        <v>79</v>
      </c>
      <c r="S12" s="111" t="s">
        <v>79</v>
      </c>
      <c r="T12" s="108">
        <v>1010203</v>
      </c>
      <c r="U12" s="108">
        <v>140</v>
      </c>
      <c r="V12" s="108">
        <v>10</v>
      </c>
      <c r="W12" s="108">
        <v>8</v>
      </c>
      <c r="X12" s="113">
        <v>2015</v>
      </c>
      <c r="Y12" s="113">
        <v>115</v>
      </c>
      <c r="Z12" s="113">
        <v>0</v>
      </c>
      <c r="AA12" s="114" t="s">
        <v>80</v>
      </c>
      <c r="AB12" s="108">
        <v>45</v>
      </c>
      <c r="AC12" s="109" t="s">
        <v>80</v>
      </c>
      <c r="AD12" s="144" t="s">
        <v>103</v>
      </c>
      <c r="AE12" s="144" t="s">
        <v>80</v>
      </c>
      <c r="AF12" s="145">
        <f t="shared" si="1"/>
        <v>5</v>
      </c>
      <c r="AG12" s="146">
        <f t="shared" si="2"/>
        <v>159</v>
      </c>
      <c r="AH12" s="147">
        <f t="shared" si="3"/>
        <v>795</v>
      </c>
      <c r="AI12" s="148"/>
    </row>
    <row r="13" spans="1:35" x14ac:dyDescent="0.25">
      <c r="A13" s="108">
        <v>2016</v>
      </c>
      <c r="B13" s="108">
        <v>1</v>
      </c>
      <c r="C13" s="109" t="s">
        <v>104</v>
      </c>
      <c r="D13" s="142" t="s">
        <v>105</v>
      </c>
      <c r="E13" s="109" t="s">
        <v>70</v>
      </c>
      <c r="F13" s="111" t="s">
        <v>106</v>
      </c>
      <c r="G13" s="112">
        <v>24.4</v>
      </c>
      <c r="H13" s="112">
        <v>4.4000000000000004</v>
      </c>
      <c r="I13" s="141" t="s">
        <v>74</v>
      </c>
      <c r="J13" s="112">
        <f t="shared" si="0"/>
        <v>20</v>
      </c>
      <c r="K13" s="143" t="s">
        <v>107</v>
      </c>
      <c r="L13" s="108">
        <v>2016</v>
      </c>
      <c r="M13" s="108">
        <v>120</v>
      </c>
      <c r="N13" s="109" t="s">
        <v>108</v>
      </c>
      <c r="O13" s="111" t="s">
        <v>109</v>
      </c>
      <c r="P13" s="109" t="s">
        <v>110</v>
      </c>
      <c r="Q13" s="109" t="s">
        <v>110</v>
      </c>
      <c r="R13" s="108" t="s">
        <v>79</v>
      </c>
      <c r="S13" s="111" t="s">
        <v>79</v>
      </c>
      <c r="T13" s="108">
        <v>1010203</v>
      </c>
      <c r="U13" s="108">
        <v>140</v>
      </c>
      <c r="V13" s="108">
        <v>10</v>
      </c>
      <c r="W13" s="108">
        <v>6</v>
      </c>
      <c r="X13" s="113">
        <v>2015</v>
      </c>
      <c r="Y13" s="113">
        <v>362</v>
      </c>
      <c r="Z13" s="113">
        <v>0</v>
      </c>
      <c r="AA13" s="114" t="s">
        <v>80</v>
      </c>
      <c r="AB13" s="108">
        <v>31</v>
      </c>
      <c r="AC13" s="109" t="s">
        <v>80</v>
      </c>
      <c r="AD13" s="144" t="s">
        <v>111</v>
      </c>
      <c r="AE13" s="144" t="s">
        <v>80</v>
      </c>
      <c r="AF13" s="145">
        <f t="shared" si="1"/>
        <v>-50</v>
      </c>
      <c r="AG13" s="146">
        <f t="shared" si="2"/>
        <v>20</v>
      </c>
      <c r="AH13" s="147">
        <f t="shared" si="3"/>
        <v>-1000</v>
      </c>
      <c r="AI13" s="148"/>
    </row>
    <row r="14" spans="1:35" x14ac:dyDescent="0.25">
      <c r="A14" s="108">
        <v>2016</v>
      </c>
      <c r="B14" s="108">
        <v>1</v>
      </c>
      <c r="C14" s="109" t="s">
        <v>104</v>
      </c>
      <c r="D14" s="142" t="s">
        <v>105</v>
      </c>
      <c r="E14" s="109" t="s">
        <v>70</v>
      </c>
      <c r="F14" s="111" t="s">
        <v>106</v>
      </c>
      <c r="G14" s="112">
        <v>397.84</v>
      </c>
      <c r="H14" s="112">
        <v>71.739999999999995</v>
      </c>
      <c r="I14" s="141" t="s">
        <v>74</v>
      </c>
      <c r="J14" s="112">
        <f t="shared" si="0"/>
        <v>326.09999999999997</v>
      </c>
      <c r="K14" s="143" t="s">
        <v>112</v>
      </c>
      <c r="L14" s="108">
        <v>2016</v>
      </c>
      <c r="M14" s="108">
        <v>120</v>
      </c>
      <c r="N14" s="109" t="s">
        <v>108</v>
      </c>
      <c r="O14" s="111" t="s">
        <v>109</v>
      </c>
      <c r="P14" s="109" t="s">
        <v>110</v>
      </c>
      <c r="Q14" s="109" t="s">
        <v>110</v>
      </c>
      <c r="R14" s="108" t="s">
        <v>79</v>
      </c>
      <c r="S14" s="111" t="s">
        <v>79</v>
      </c>
      <c r="T14" s="108">
        <v>1010203</v>
      </c>
      <c r="U14" s="108">
        <v>140</v>
      </c>
      <c r="V14" s="108">
        <v>10</v>
      </c>
      <c r="W14" s="108">
        <v>6</v>
      </c>
      <c r="X14" s="113">
        <v>2015</v>
      </c>
      <c r="Y14" s="113">
        <v>82</v>
      </c>
      <c r="Z14" s="113">
        <v>0</v>
      </c>
      <c r="AA14" s="114" t="s">
        <v>80</v>
      </c>
      <c r="AB14" s="108">
        <v>30</v>
      </c>
      <c r="AC14" s="109" t="s">
        <v>80</v>
      </c>
      <c r="AD14" s="144" t="s">
        <v>111</v>
      </c>
      <c r="AE14" s="144" t="s">
        <v>80</v>
      </c>
      <c r="AF14" s="145">
        <f t="shared" si="1"/>
        <v>-50</v>
      </c>
      <c r="AG14" s="146">
        <f t="shared" si="2"/>
        <v>326.09999999999997</v>
      </c>
      <c r="AH14" s="147">
        <f t="shared" si="3"/>
        <v>-16304.999999999998</v>
      </c>
      <c r="AI14" s="148"/>
    </row>
    <row r="15" spans="1:35" x14ac:dyDescent="0.25">
      <c r="A15" s="108">
        <v>2016</v>
      </c>
      <c r="B15" s="108">
        <v>2</v>
      </c>
      <c r="C15" s="109" t="s">
        <v>104</v>
      </c>
      <c r="D15" s="142" t="s">
        <v>113</v>
      </c>
      <c r="E15" s="109" t="s">
        <v>114</v>
      </c>
      <c r="F15" s="111" t="s">
        <v>115</v>
      </c>
      <c r="G15" s="112">
        <v>391.37</v>
      </c>
      <c r="H15" s="112">
        <v>70.569999999999993</v>
      </c>
      <c r="I15" s="141" t="s">
        <v>74</v>
      </c>
      <c r="J15" s="112">
        <f t="shared" si="0"/>
        <v>320.8</v>
      </c>
      <c r="K15" s="143" t="s">
        <v>116</v>
      </c>
      <c r="L15" s="108">
        <v>2016</v>
      </c>
      <c r="M15" s="108">
        <v>46</v>
      </c>
      <c r="N15" s="109" t="s">
        <v>117</v>
      </c>
      <c r="O15" s="111" t="s">
        <v>118</v>
      </c>
      <c r="P15" s="109" t="s">
        <v>119</v>
      </c>
      <c r="Q15" s="109" t="s">
        <v>119</v>
      </c>
      <c r="R15" s="108" t="s">
        <v>79</v>
      </c>
      <c r="S15" s="111" t="s">
        <v>79</v>
      </c>
      <c r="T15" s="108">
        <v>1080102</v>
      </c>
      <c r="U15" s="108">
        <v>2770</v>
      </c>
      <c r="V15" s="108">
        <v>5</v>
      </c>
      <c r="W15" s="108">
        <v>1</v>
      </c>
      <c r="X15" s="113">
        <v>2015</v>
      </c>
      <c r="Y15" s="113">
        <v>503</v>
      </c>
      <c r="Z15" s="113">
        <v>0</v>
      </c>
      <c r="AA15" s="114" t="s">
        <v>120</v>
      </c>
      <c r="AB15" s="108">
        <v>120</v>
      </c>
      <c r="AC15" s="109" t="s">
        <v>121</v>
      </c>
      <c r="AD15" s="144" t="s">
        <v>122</v>
      </c>
      <c r="AE15" s="144" t="s">
        <v>121</v>
      </c>
      <c r="AF15" s="145">
        <f t="shared" si="1"/>
        <v>40</v>
      </c>
      <c r="AG15" s="146">
        <f t="shared" si="2"/>
        <v>0</v>
      </c>
      <c r="AH15" s="147">
        <f t="shared" si="3"/>
        <v>0</v>
      </c>
      <c r="AI15" s="148" t="s">
        <v>74</v>
      </c>
    </row>
    <row r="16" spans="1:35" x14ac:dyDescent="0.25">
      <c r="A16" s="108">
        <v>2016</v>
      </c>
      <c r="B16" s="108">
        <v>4</v>
      </c>
      <c r="C16" s="109" t="s">
        <v>104</v>
      </c>
      <c r="D16" s="142" t="s">
        <v>123</v>
      </c>
      <c r="E16" s="109" t="s">
        <v>124</v>
      </c>
      <c r="F16" s="111" t="s">
        <v>125</v>
      </c>
      <c r="G16" s="112">
        <v>184.41</v>
      </c>
      <c r="H16" s="112">
        <v>0</v>
      </c>
      <c r="I16" s="141" t="s">
        <v>74</v>
      </c>
      <c r="J16" s="112">
        <f t="shared" si="0"/>
        <v>184.41</v>
      </c>
      <c r="K16" s="143" t="s">
        <v>102</v>
      </c>
      <c r="L16" s="108">
        <v>0</v>
      </c>
      <c r="M16" s="108">
        <v>13</v>
      </c>
      <c r="N16" s="109"/>
      <c r="O16" s="111" t="s">
        <v>126</v>
      </c>
      <c r="P16" s="109" t="s">
        <v>127</v>
      </c>
      <c r="Q16" s="109" t="s">
        <v>128</v>
      </c>
      <c r="R16" s="108" t="s">
        <v>79</v>
      </c>
      <c r="S16" s="111" t="s">
        <v>79</v>
      </c>
      <c r="T16" s="108">
        <v>1080203</v>
      </c>
      <c r="U16" s="108">
        <v>2890</v>
      </c>
      <c r="V16" s="108">
        <v>5</v>
      </c>
      <c r="W16" s="108">
        <v>1</v>
      </c>
      <c r="X16" s="113">
        <v>2015</v>
      </c>
      <c r="Y16" s="113">
        <v>111</v>
      </c>
      <c r="Z16" s="113">
        <v>0</v>
      </c>
      <c r="AA16" s="114" t="s">
        <v>80</v>
      </c>
      <c r="AB16" s="108">
        <v>37</v>
      </c>
      <c r="AC16" s="109" t="s">
        <v>80</v>
      </c>
      <c r="AD16" s="144" t="s">
        <v>129</v>
      </c>
      <c r="AE16" s="144" t="s">
        <v>80</v>
      </c>
      <c r="AF16" s="145">
        <f t="shared" si="1"/>
        <v>15</v>
      </c>
      <c r="AG16" s="146">
        <f t="shared" si="2"/>
        <v>184.41</v>
      </c>
      <c r="AH16" s="147">
        <f t="shared" si="3"/>
        <v>2766.15</v>
      </c>
      <c r="AI16" s="148"/>
    </row>
    <row r="17" spans="1:35" x14ac:dyDescent="0.25">
      <c r="A17" s="108">
        <v>2016</v>
      </c>
      <c r="B17" s="108">
        <v>4</v>
      </c>
      <c r="C17" s="109" t="s">
        <v>104</v>
      </c>
      <c r="D17" s="142" t="s">
        <v>123</v>
      </c>
      <c r="E17" s="109" t="s">
        <v>124</v>
      </c>
      <c r="F17" s="111" t="s">
        <v>125</v>
      </c>
      <c r="G17" s="112">
        <v>40.57</v>
      </c>
      <c r="H17" s="112">
        <v>40.57</v>
      </c>
      <c r="I17" s="141" t="s">
        <v>74</v>
      </c>
      <c r="J17" s="112">
        <f t="shared" si="0"/>
        <v>0</v>
      </c>
      <c r="K17" s="143" t="s">
        <v>102</v>
      </c>
      <c r="L17" s="108">
        <v>0</v>
      </c>
      <c r="M17" s="108">
        <v>13</v>
      </c>
      <c r="N17" s="109"/>
      <c r="O17" s="111" t="s">
        <v>126</v>
      </c>
      <c r="P17" s="109" t="s">
        <v>127</v>
      </c>
      <c r="Q17" s="109" t="s">
        <v>128</v>
      </c>
      <c r="R17" s="108" t="s">
        <v>79</v>
      </c>
      <c r="S17" s="111" t="s">
        <v>79</v>
      </c>
      <c r="T17" s="108">
        <v>1080203</v>
      </c>
      <c r="U17" s="108">
        <v>2890</v>
      </c>
      <c r="V17" s="108">
        <v>5</v>
      </c>
      <c r="W17" s="108">
        <v>1</v>
      </c>
      <c r="X17" s="113">
        <v>2015</v>
      </c>
      <c r="Y17" s="113">
        <v>111</v>
      </c>
      <c r="Z17" s="113">
        <v>0</v>
      </c>
      <c r="AA17" s="114" t="s">
        <v>80</v>
      </c>
      <c r="AB17" s="108">
        <v>37</v>
      </c>
      <c r="AC17" s="109" t="s">
        <v>80</v>
      </c>
      <c r="AD17" s="144" t="s">
        <v>129</v>
      </c>
      <c r="AE17" s="144" t="s">
        <v>80</v>
      </c>
      <c r="AF17" s="145">
        <f t="shared" si="1"/>
        <v>15</v>
      </c>
      <c r="AG17" s="146">
        <f t="shared" si="2"/>
        <v>0</v>
      </c>
      <c r="AH17" s="147">
        <f t="shared" si="3"/>
        <v>0</v>
      </c>
      <c r="AI17" s="148"/>
    </row>
    <row r="18" spans="1:35" x14ac:dyDescent="0.25">
      <c r="A18" s="108">
        <v>2016</v>
      </c>
      <c r="B18" s="108">
        <v>5</v>
      </c>
      <c r="C18" s="109" t="s">
        <v>104</v>
      </c>
      <c r="D18" s="142" t="s">
        <v>130</v>
      </c>
      <c r="E18" s="109" t="s">
        <v>70</v>
      </c>
      <c r="F18" s="111" t="s">
        <v>88</v>
      </c>
      <c r="G18" s="112">
        <v>222.47</v>
      </c>
      <c r="H18" s="112">
        <v>40.119999999999997</v>
      </c>
      <c r="I18" s="141" t="s">
        <v>74</v>
      </c>
      <c r="J18" s="112">
        <f t="shared" si="0"/>
        <v>182.35</v>
      </c>
      <c r="K18" s="143" t="s">
        <v>94</v>
      </c>
      <c r="L18" s="108">
        <v>2016</v>
      </c>
      <c r="M18" s="108">
        <v>12</v>
      </c>
      <c r="N18" s="109" t="s">
        <v>99</v>
      </c>
      <c r="O18" s="111" t="s">
        <v>131</v>
      </c>
      <c r="P18" s="109" t="s">
        <v>132</v>
      </c>
      <c r="Q18" s="109" t="s">
        <v>132</v>
      </c>
      <c r="R18" s="108" t="s">
        <v>79</v>
      </c>
      <c r="S18" s="111" t="s">
        <v>79</v>
      </c>
      <c r="T18" s="108">
        <v>1080203</v>
      </c>
      <c r="U18" s="108">
        <v>2890</v>
      </c>
      <c r="V18" s="108">
        <v>5</v>
      </c>
      <c r="W18" s="108">
        <v>1</v>
      </c>
      <c r="X18" s="113">
        <v>2015</v>
      </c>
      <c r="Y18" s="113">
        <v>111</v>
      </c>
      <c r="Z18" s="113">
        <v>0</v>
      </c>
      <c r="AA18" s="114" t="s">
        <v>80</v>
      </c>
      <c r="AB18" s="108">
        <v>41</v>
      </c>
      <c r="AC18" s="109" t="s">
        <v>80</v>
      </c>
      <c r="AD18" s="144" t="s">
        <v>133</v>
      </c>
      <c r="AE18" s="144" t="s">
        <v>80</v>
      </c>
      <c r="AF18" s="145">
        <f t="shared" si="1"/>
        <v>-10</v>
      </c>
      <c r="AG18" s="146">
        <f t="shared" si="2"/>
        <v>182.35</v>
      </c>
      <c r="AH18" s="147">
        <f t="shared" si="3"/>
        <v>-1823.5</v>
      </c>
      <c r="AI18" s="148"/>
    </row>
    <row r="19" spans="1:35" x14ac:dyDescent="0.25">
      <c r="A19" s="108">
        <v>2016</v>
      </c>
      <c r="B19" s="108">
        <v>8</v>
      </c>
      <c r="C19" s="109" t="s">
        <v>104</v>
      </c>
      <c r="D19" s="142" t="s">
        <v>134</v>
      </c>
      <c r="E19" s="109" t="s">
        <v>135</v>
      </c>
      <c r="F19" s="111" t="s">
        <v>136</v>
      </c>
      <c r="G19" s="112">
        <v>532.5</v>
      </c>
      <c r="H19" s="112">
        <v>48.41</v>
      </c>
      <c r="I19" s="141" t="s">
        <v>74</v>
      </c>
      <c r="J19" s="112">
        <f t="shared" si="0"/>
        <v>484.09000000000003</v>
      </c>
      <c r="K19" s="143" t="s">
        <v>137</v>
      </c>
      <c r="L19" s="108">
        <v>2016</v>
      </c>
      <c r="M19" s="108">
        <v>41</v>
      </c>
      <c r="N19" s="109" t="s">
        <v>138</v>
      </c>
      <c r="O19" s="111" t="s">
        <v>139</v>
      </c>
      <c r="P19" s="109" t="s">
        <v>140</v>
      </c>
      <c r="Q19" s="109" t="s">
        <v>140</v>
      </c>
      <c r="R19" s="108" t="s">
        <v>79</v>
      </c>
      <c r="S19" s="111" t="s">
        <v>79</v>
      </c>
      <c r="T19" s="108">
        <v>1040503</v>
      </c>
      <c r="U19" s="108">
        <v>1900</v>
      </c>
      <c r="V19" s="108">
        <v>10</v>
      </c>
      <c r="W19" s="108">
        <v>1</v>
      </c>
      <c r="X19" s="113">
        <v>2016</v>
      </c>
      <c r="Y19" s="113">
        <v>1</v>
      </c>
      <c r="Z19" s="113">
        <v>0</v>
      </c>
      <c r="AA19" s="114" t="s">
        <v>80</v>
      </c>
      <c r="AB19" s="108">
        <v>32</v>
      </c>
      <c r="AC19" s="109" t="s">
        <v>80</v>
      </c>
      <c r="AD19" s="144" t="s">
        <v>141</v>
      </c>
      <c r="AE19" s="144" t="s">
        <v>80</v>
      </c>
      <c r="AF19" s="145">
        <f t="shared" si="1"/>
        <v>-20</v>
      </c>
      <c r="AG19" s="146">
        <f t="shared" si="2"/>
        <v>484.09000000000003</v>
      </c>
      <c r="AH19" s="147">
        <f t="shared" si="3"/>
        <v>-9681.8000000000011</v>
      </c>
      <c r="AI19" s="148"/>
    </row>
    <row r="20" spans="1:35" x14ac:dyDescent="0.25">
      <c r="A20" s="108">
        <v>2016</v>
      </c>
      <c r="B20" s="108">
        <v>10</v>
      </c>
      <c r="C20" s="109" t="s">
        <v>142</v>
      </c>
      <c r="D20" s="142" t="s">
        <v>143</v>
      </c>
      <c r="E20" s="109" t="s">
        <v>108</v>
      </c>
      <c r="F20" s="111" t="s">
        <v>144</v>
      </c>
      <c r="G20" s="112">
        <v>63.44</v>
      </c>
      <c r="H20" s="112">
        <v>11.44</v>
      </c>
      <c r="I20" s="141" t="s">
        <v>74</v>
      </c>
      <c r="J20" s="112">
        <f t="shared" si="0"/>
        <v>52</v>
      </c>
      <c r="K20" s="143" t="s">
        <v>145</v>
      </c>
      <c r="L20" s="108">
        <v>2016</v>
      </c>
      <c r="M20" s="108">
        <v>197</v>
      </c>
      <c r="N20" s="109" t="s">
        <v>129</v>
      </c>
      <c r="O20" s="111" t="s">
        <v>146</v>
      </c>
      <c r="P20" s="109" t="s">
        <v>147</v>
      </c>
      <c r="Q20" s="109" t="s">
        <v>147</v>
      </c>
      <c r="R20" s="108" t="s">
        <v>79</v>
      </c>
      <c r="S20" s="111" t="s">
        <v>79</v>
      </c>
      <c r="T20" s="108">
        <v>1010203</v>
      </c>
      <c r="U20" s="108">
        <v>140</v>
      </c>
      <c r="V20" s="108">
        <v>10</v>
      </c>
      <c r="W20" s="108">
        <v>3</v>
      </c>
      <c r="X20" s="113">
        <v>2015</v>
      </c>
      <c r="Y20" s="113">
        <v>114</v>
      </c>
      <c r="Z20" s="113">
        <v>0</v>
      </c>
      <c r="AA20" s="114" t="s">
        <v>120</v>
      </c>
      <c r="AB20" s="108">
        <v>123</v>
      </c>
      <c r="AC20" s="109" t="s">
        <v>121</v>
      </c>
      <c r="AD20" s="144" t="s">
        <v>148</v>
      </c>
      <c r="AE20" s="144" t="s">
        <v>121</v>
      </c>
      <c r="AF20" s="145">
        <f t="shared" si="1"/>
        <v>32</v>
      </c>
      <c r="AG20" s="146">
        <f t="shared" si="2"/>
        <v>52</v>
      </c>
      <c r="AH20" s="147">
        <f t="shared" si="3"/>
        <v>1664</v>
      </c>
      <c r="AI20" s="148"/>
    </row>
    <row r="21" spans="1:35" x14ac:dyDescent="0.25">
      <c r="A21" s="108">
        <v>2016</v>
      </c>
      <c r="B21" s="108">
        <v>11</v>
      </c>
      <c r="C21" s="109" t="s">
        <v>142</v>
      </c>
      <c r="D21" s="142" t="s">
        <v>149</v>
      </c>
      <c r="E21" s="109" t="s">
        <v>129</v>
      </c>
      <c r="F21" s="111" t="s">
        <v>150</v>
      </c>
      <c r="G21" s="112">
        <v>427</v>
      </c>
      <c r="H21" s="112">
        <v>77</v>
      </c>
      <c r="I21" s="141" t="s">
        <v>74</v>
      </c>
      <c r="J21" s="112">
        <f t="shared" si="0"/>
        <v>350</v>
      </c>
      <c r="K21" s="143" t="s">
        <v>151</v>
      </c>
      <c r="L21" s="108">
        <v>2016</v>
      </c>
      <c r="M21" s="108">
        <v>239</v>
      </c>
      <c r="N21" s="109" t="s">
        <v>152</v>
      </c>
      <c r="O21" s="111" t="s">
        <v>153</v>
      </c>
      <c r="P21" s="109" t="s">
        <v>154</v>
      </c>
      <c r="Q21" s="109" t="s">
        <v>155</v>
      </c>
      <c r="R21" s="108" t="s">
        <v>79</v>
      </c>
      <c r="S21" s="111" t="s">
        <v>79</v>
      </c>
      <c r="T21" s="108">
        <v>1080103</v>
      </c>
      <c r="U21" s="108">
        <v>2780</v>
      </c>
      <c r="V21" s="108">
        <v>5</v>
      </c>
      <c r="W21" s="108">
        <v>1</v>
      </c>
      <c r="X21" s="113">
        <v>2015</v>
      </c>
      <c r="Y21" s="113">
        <v>247</v>
      </c>
      <c r="Z21" s="113">
        <v>0</v>
      </c>
      <c r="AA21" s="114" t="s">
        <v>80</v>
      </c>
      <c r="AB21" s="108">
        <v>34</v>
      </c>
      <c r="AC21" s="109" t="s">
        <v>80</v>
      </c>
      <c r="AD21" s="144" t="s">
        <v>156</v>
      </c>
      <c r="AE21" s="144" t="s">
        <v>80</v>
      </c>
      <c r="AF21" s="145">
        <f t="shared" si="1"/>
        <v>-16</v>
      </c>
      <c r="AG21" s="146">
        <f t="shared" si="2"/>
        <v>350</v>
      </c>
      <c r="AH21" s="147">
        <f t="shared" si="3"/>
        <v>-5600</v>
      </c>
      <c r="AI21" s="148"/>
    </row>
    <row r="22" spans="1:35" x14ac:dyDescent="0.25">
      <c r="A22" s="108">
        <v>2016</v>
      </c>
      <c r="B22" s="108">
        <v>12</v>
      </c>
      <c r="C22" s="109" t="s">
        <v>142</v>
      </c>
      <c r="D22" s="142" t="s">
        <v>157</v>
      </c>
      <c r="E22" s="109" t="s">
        <v>129</v>
      </c>
      <c r="F22" s="111" t="s">
        <v>158</v>
      </c>
      <c r="G22" s="112">
        <v>1708</v>
      </c>
      <c r="H22" s="112">
        <v>308</v>
      </c>
      <c r="I22" s="141" t="s">
        <v>74</v>
      </c>
      <c r="J22" s="112">
        <f t="shared" si="0"/>
        <v>1400</v>
      </c>
      <c r="K22" s="143" t="s">
        <v>159</v>
      </c>
      <c r="L22" s="108">
        <v>2016</v>
      </c>
      <c r="M22" s="108">
        <v>240</v>
      </c>
      <c r="N22" s="109" t="s">
        <v>152</v>
      </c>
      <c r="O22" s="111" t="s">
        <v>153</v>
      </c>
      <c r="P22" s="109" t="s">
        <v>154</v>
      </c>
      <c r="Q22" s="109" t="s">
        <v>155</v>
      </c>
      <c r="R22" s="108" t="s">
        <v>79</v>
      </c>
      <c r="S22" s="111" t="s">
        <v>79</v>
      </c>
      <c r="T22" s="108">
        <v>1100503</v>
      </c>
      <c r="U22" s="108">
        <v>4210</v>
      </c>
      <c r="V22" s="108">
        <v>5</v>
      </c>
      <c r="W22" s="108">
        <v>1</v>
      </c>
      <c r="X22" s="113">
        <v>2015</v>
      </c>
      <c r="Y22" s="113">
        <v>500</v>
      </c>
      <c r="Z22" s="113">
        <v>0</v>
      </c>
      <c r="AA22" s="114" t="s">
        <v>80</v>
      </c>
      <c r="AB22" s="108">
        <v>35</v>
      </c>
      <c r="AC22" s="109" t="s">
        <v>80</v>
      </c>
      <c r="AD22" s="144" t="s">
        <v>156</v>
      </c>
      <c r="AE22" s="144" t="s">
        <v>80</v>
      </c>
      <c r="AF22" s="145">
        <f t="shared" si="1"/>
        <v>-16</v>
      </c>
      <c r="AG22" s="146">
        <f t="shared" si="2"/>
        <v>1400</v>
      </c>
      <c r="AH22" s="147">
        <f t="shared" si="3"/>
        <v>-22400</v>
      </c>
      <c r="AI22" s="148"/>
    </row>
    <row r="23" spans="1:35" x14ac:dyDescent="0.25">
      <c r="A23" s="108">
        <v>2016</v>
      </c>
      <c r="B23" s="108">
        <v>13</v>
      </c>
      <c r="C23" s="109" t="s">
        <v>142</v>
      </c>
      <c r="D23" s="142" t="s">
        <v>160</v>
      </c>
      <c r="E23" s="109" t="s">
        <v>161</v>
      </c>
      <c r="F23" s="111" t="s">
        <v>162</v>
      </c>
      <c r="G23" s="112">
        <v>532.5</v>
      </c>
      <c r="H23" s="112">
        <v>48.41</v>
      </c>
      <c r="I23" s="141" t="s">
        <v>74</v>
      </c>
      <c r="J23" s="112">
        <f t="shared" si="0"/>
        <v>484.09000000000003</v>
      </c>
      <c r="K23" s="143" t="s">
        <v>163</v>
      </c>
      <c r="L23" s="108">
        <v>2016</v>
      </c>
      <c r="M23" s="108">
        <v>278</v>
      </c>
      <c r="N23" s="109" t="s">
        <v>161</v>
      </c>
      <c r="O23" s="111" t="s">
        <v>139</v>
      </c>
      <c r="P23" s="109" t="s">
        <v>140</v>
      </c>
      <c r="Q23" s="109" t="s">
        <v>140</v>
      </c>
      <c r="R23" s="108" t="s">
        <v>79</v>
      </c>
      <c r="S23" s="111" t="s">
        <v>79</v>
      </c>
      <c r="T23" s="108">
        <v>1040503</v>
      </c>
      <c r="U23" s="108">
        <v>1900</v>
      </c>
      <c r="V23" s="108">
        <v>10</v>
      </c>
      <c r="W23" s="108">
        <v>1</v>
      </c>
      <c r="X23" s="113">
        <v>2016</v>
      </c>
      <c r="Y23" s="113">
        <v>30</v>
      </c>
      <c r="Z23" s="113">
        <v>0</v>
      </c>
      <c r="AA23" s="114" t="s">
        <v>80</v>
      </c>
      <c r="AB23" s="108">
        <v>33</v>
      </c>
      <c r="AC23" s="109" t="s">
        <v>80</v>
      </c>
      <c r="AD23" s="144" t="s">
        <v>164</v>
      </c>
      <c r="AE23" s="144" t="s">
        <v>80</v>
      </c>
      <c r="AF23" s="145">
        <f t="shared" si="1"/>
        <v>-22</v>
      </c>
      <c r="AG23" s="146">
        <f t="shared" si="2"/>
        <v>484.09000000000003</v>
      </c>
      <c r="AH23" s="147">
        <f t="shared" si="3"/>
        <v>-10649.980000000001</v>
      </c>
      <c r="AI23" s="148"/>
    </row>
    <row r="24" spans="1:35" x14ac:dyDescent="0.25">
      <c r="A24" s="108">
        <v>2016</v>
      </c>
      <c r="B24" s="108">
        <v>14</v>
      </c>
      <c r="C24" s="109" t="s">
        <v>142</v>
      </c>
      <c r="D24" s="142" t="s">
        <v>165</v>
      </c>
      <c r="E24" s="109" t="s">
        <v>166</v>
      </c>
      <c r="F24" s="111" t="s">
        <v>167</v>
      </c>
      <c r="G24" s="112">
        <v>1000</v>
      </c>
      <c r="H24" s="112">
        <v>180.33</v>
      </c>
      <c r="I24" s="141" t="s">
        <v>74</v>
      </c>
      <c r="J24" s="112">
        <f t="shared" si="0"/>
        <v>819.67</v>
      </c>
      <c r="K24" s="143" t="s">
        <v>168</v>
      </c>
      <c r="L24" s="108">
        <v>2016</v>
      </c>
      <c r="M24" s="108">
        <v>242</v>
      </c>
      <c r="N24" s="109" t="s">
        <v>152</v>
      </c>
      <c r="O24" s="111" t="s">
        <v>169</v>
      </c>
      <c r="P24" s="109" t="s">
        <v>170</v>
      </c>
      <c r="Q24" s="109" t="s">
        <v>170</v>
      </c>
      <c r="R24" s="108" t="s">
        <v>79</v>
      </c>
      <c r="S24" s="111" t="s">
        <v>79</v>
      </c>
      <c r="T24" s="108">
        <v>1010503</v>
      </c>
      <c r="U24" s="108">
        <v>470</v>
      </c>
      <c r="V24" s="108">
        <v>10</v>
      </c>
      <c r="W24" s="108">
        <v>1</v>
      </c>
      <c r="X24" s="113">
        <v>2014</v>
      </c>
      <c r="Y24" s="113">
        <v>202</v>
      </c>
      <c r="Z24" s="113">
        <v>1</v>
      </c>
      <c r="AA24" s="114" t="s">
        <v>80</v>
      </c>
      <c r="AB24" s="108">
        <v>36</v>
      </c>
      <c r="AC24" s="109" t="s">
        <v>80</v>
      </c>
      <c r="AD24" s="144" t="s">
        <v>141</v>
      </c>
      <c r="AE24" s="144" t="s">
        <v>80</v>
      </c>
      <c r="AF24" s="145">
        <f t="shared" si="1"/>
        <v>-20</v>
      </c>
      <c r="AG24" s="146">
        <f t="shared" si="2"/>
        <v>819.67</v>
      </c>
      <c r="AH24" s="147">
        <f t="shared" si="3"/>
        <v>-16393.399999999998</v>
      </c>
      <c r="AI24" s="148"/>
    </row>
    <row r="25" spans="1:35" x14ac:dyDescent="0.25">
      <c r="A25" s="108">
        <v>2016</v>
      </c>
      <c r="B25" s="108">
        <v>15</v>
      </c>
      <c r="C25" s="109" t="s">
        <v>142</v>
      </c>
      <c r="D25" s="142" t="s">
        <v>171</v>
      </c>
      <c r="E25" s="109" t="s">
        <v>172</v>
      </c>
      <c r="F25" s="111" t="s">
        <v>173</v>
      </c>
      <c r="G25" s="112">
        <v>564.14</v>
      </c>
      <c r="H25" s="112">
        <v>160.38</v>
      </c>
      <c r="I25" s="141" t="s">
        <v>74</v>
      </c>
      <c r="J25" s="112">
        <f t="shared" si="0"/>
        <v>403.76</v>
      </c>
      <c r="K25" s="143" t="s">
        <v>174</v>
      </c>
      <c r="L25" s="108">
        <v>2016</v>
      </c>
      <c r="M25" s="108">
        <v>241</v>
      </c>
      <c r="N25" s="109" t="s">
        <v>152</v>
      </c>
      <c r="O25" s="111" t="s">
        <v>175</v>
      </c>
      <c r="P25" s="109" t="s">
        <v>176</v>
      </c>
      <c r="Q25" s="109" t="s">
        <v>176</v>
      </c>
      <c r="R25" s="108" t="s">
        <v>79</v>
      </c>
      <c r="S25" s="111" t="s">
        <v>79</v>
      </c>
      <c r="T25" s="108">
        <v>1080102</v>
      </c>
      <c r="U25" s="108">
        <v>2770</v>
      </c>
      <c r="V25" s="108">
        <v>15</v>
      </c>
      <c r="W25" s="108">
        <v>1</v>
      </c>
      <c r="X25" s="113">
        <v>2015</v>
      </c>
      <c r="Y25" s="113">
        <v>66</v>
      </c>
      <c r="Z25" s="113">
        <v>0</v>
      </c>
      <c r="AA25" s="114" t="s">
        <v>80</v>
      </c>
      <c r="AB25" s="108">
        <v>38</v>
      </c>
      <c r="AC25" s="109" t="s">
        <v>80</v>
      </c>
      <c r="AD25" s="144" t="s">
        <v>141</v>
      </c>
      <c r="AE25" s="144" t="s">
        <v>80</v>
      </c>
      <c r="AF25" s="145">
        <f t="shared" si="1"/>
        <v>-20</v>
      </c>
      <c r="AG25" s="146">
        <f t="shared" si="2"/>
        <v>403.76</v>
      </c>
      <c r="AH25" s="147">
        <f t="shared" si="3"/>
        <v>-8075.2</v>
      </c>
      <c r="AI25" s="148"/>
    </row>
    <row r="26" spans="1:35" x14ac:dyDescent="0.25">
      <c r="A26" s="108">
        <v>2016</v>
      </c>
      <c r="B26" s="108">
        <v>15</v>
      </c>
      <c r="C26" s="109" t="s">
        <v>142</v>
      </c>
      <c r="D26" s="142" t="s">
        <v>171</v>
      </c>
      <c r="E26" s="109" t="s">
        <v>172</v>
      </c>
      <c r="F26" s="111" t="s">
        <v>173</v>
      </c>
      <c r="G26" s="112">
        <v>239</v>
      </c>
      <c r="H26" s="112">
        <v>0</v>
      </c>
      <c r="I26" s="141" t="s">
        <v>74</v>
      </c>
      <c r="J26" s="112">
        <f t="shared" si="0"/>
        <v>239</v>
      </c>
      <c r="K26" s="143" t="s">
        <v>177</v>
      </c>
      <c r="L26" s="108">
        <v>2016</v>
      </c>
      <c r="M26" s="108">
        <v>241</v>
      </c>
      <c r="N26" s="109" t="s">
        <v>152</v>
      </c>
      <c r="O26" s="111" t="s">
        <v>175</v>
      </c>
      <c r="P26" s="109" t="s">
        <v>176</v>
      </c>
      <c r="Q26" s="109" t="s">
        <v>176</v>
      </c>
      <c r="R26" s="108" t="s">
        <v>79</v>
      </c>
      <c r="S26" s="111" t="s">
        <v>79</v>
      </c>
      <c r="T26" s="108">
        <v>1080102</v>
      </c>
      <c r="U26" s="108">
        <v>2770</v>
      </c>
      <c r="V26" s="108">
        <v>15</v>
      </c>
      <c r="W26" s="108">
        <v>1</v>
      </c>
      <c r="X26" s="113">
        <v>2015</v>
      </c>
      <c r="Y26" s="113">
        <v>395</v>
      </c>
      <c r="Z26" s="113">
        <v>0</v>
      </c>
      <c r="AA26" s="114" t="s">
        <v>80</v>
      </c>
      <c r="AB26" s="108">
        <v>40</v>
      </c>
      <c r="AC26" s="109" t="s">
        <v>80</v>
      </c>
      <c r="AD26" s="144" t="s">
        <v>141</v>
      </c>
      <c r="AE26" s="144" t="s">
        <v>80</v>
      </c>
      <c r="AF26" s="145">
        <f t="shared" si="1"/>
        <v>-20</v>
      </c>
      <c r="AG26" s="146">
        <f t="shared" si="2"/>
        <v>239</v>
      </c>
      <c r="AH26" s="147">
        <f t="shared" si="3"/>
        <v>-4780</v>
      </c>
      <c r="AI26" s="148"/>
    </row>
    <row r="27" spans="1:35" x14ac:dyDescent="0.25">
      <c r="A27" s="108">
        <v>2016</v>
      </c>
      <c r="B27" s="108">
        <v>15</v>
      </c>
      <c r="C27" s="109" t="s">
        <v>142</v>
      </c>
      <c r="D27" s="142" t="s">
        <v>171</v>
      </c>
      <c r="E27" s="109" t="s">
        <v>172</v>
      </c>
      <c r="F27" s="111" t="s">
        <v>173</v>
      </c>
      <c r="G27" s="112">
        <v>86.24</v>
      </c>
      <c r="H27" s="112">
        <v>0</v>
      </c>
      <c r="I27" s="141" t="s">
        <v>74</v>
      </c>
      <c r="J27" s="112">
        <f t="shared" si="0"/>
        <v>86.24</v>
      </c>
      <c r="K27" s="143" t="s">
        <v>177</v>
      </c>
      <c r="L27" s="108">
        <v>2016</v>
      </c>
      <c r="M27" s="108">
        <v>241</v>
      </c>
      <c r="N27" s="109" t="s">
        <v>152</v>
      </c>
      <c r="O27" s="111" t="s">
        <v>175</v>
      </c>
      <c r="P27" s="109" t="s">
        <v>176</v>
      </c>
      <c r="Q27" s="109" t="s">
        <v>176</v>
      </c>
      <c r="R27" s="108" t="s">
        <v>79</v>
      </c>
      <c r="S27" s="111" t="s">
        <v>79</v>
      </c>
      <c r="T27" s="108">
        <v>1080102</v>
      </c>
      <c r="U27" s="108">
        <v>2770</v>
      </c>
      <c r="V27" s="108">
        <v>15</v>
      </c>
      <c r="W27" s="108">
        <v>1</v>
      </c>
      <c r="X27" s="113">
        <v>2016</v>
      </c>
      <c r="Y27" s="113">
        <v>395</v>
      </c>
      <c r="Z27" s="113">
        <v>0</v>
      </c>
      <c r="AA27" s="114" t="s">
        <v>80</v>
      </c>
      <c r="AB27" s="108">
        <v>39</v>
      </c>
      <c r="AC27" s="109" t="s">
        <v>80</v>
      </c>
      <c r="AD27" s="144" t="s">
        <v>141</v>
      </c>
      <c r="AE27" s="144" t="s">
        <v>80</v>
      </c>
      <c r="AF27" s="145">
        <f t="shared" si="1"/>
        <v>-20</v>
      </c>
      <c r="AG27" s="146">
        <f t="shared" si="2"/>
        <v>86.24</v>
      </c>
      <c r="AH27" s="147">
        <f t="shared" si="3"/>
        <v>-1724.8</v>
      </c>
      <c r="AI27" s="148"/>
    </row>
    <row r="28" spans="1:35" x14ac:dyDescent="0.25">
      <c r="A28" s="108">
        <v>2016</v>
      </c>
      <c r="B28" s="108">
        <v>16</v>
      </c>
      <c r="C28" s="109" t="s">
        <v>142</v>
      </c>
      <c r="D28" s="142" t="s">
        <v>178</v>
      </c>
      <c r="E28" s="109" t="s">
        <v>95</v>
      </c>
      <c r="F28" s="111" t="s">
        <v>179</v>
      </c>
      <c r="G28" s="112">
        <v>155.65</v>
      </c>
      <c r="H28" s="112">
        <v>28.07</v>
      </c>
      <c r="I28" s="141" t="s">
        <v>74</v>
      </c>
      <c r="J28" s="112">
        <f t="shared" si="0"/>
        <v>127.58000000000001</v>
      </c>
      <c r="K28" s="143" t="s">
        <v>180</v>
      </c>
      <c r="L28" s="108">
        <v>2016</v>
      </c>
      <c r="M28" s="108">
        <v>158</v>
      </c>
      <c r="N28" s="109" t="s">
        <v>104</v>
      </c>
      <c r="O28" s="111" t="s">
        <v>146</v>
      </c>
      <c r="P28" s="109" t="s">
        <v>147</v>
      </c>
      <c r="Q28" s="109" t="s">
        <v>147</v>
      </c>
      <c r="R28" s="108" t="s">
        <v>79</v>
      </c>
      <c r="S28" s="111" t="s">
        <v>79</v>
      </c>
      <c r="T28" s="108">
        <v>1010203</v>
      </c>
      <c r="U28" s="108">
        <v>140</v>
      </c>
      <c r="V28" s="108">
        <v>10</v>
      </c>
      <c r="W28" s="108">
        <v>2</v>
      </c>
      <c r="X28" s="113">
        <v>2015</v>
      </c>
      <c r="Y28" s="113">
        <v>113</v>
      </c>
      <c r="Z28" s="113">
        <v>0</v>
      </c>
      <c r="AA28" s="114" t="s">
        <v>120</v>
      </c>
      <c r="AB28" s="108">
        <v>122</v>
      </c>
      <c r="AC28" s="109" t="s">
        <v>121</v>
      </c>
      <c r="AD28" s="144" t="s">
        <v>181</v>
      </c>
      <c r="AE28" s="144" t="s">
        <v>121</v>
      </c>
      <c r="AF28" s="145">
        <f t="shared" si="1"/>
        <v>35</v>
      </c>
      <c r="AG28" s="146">
        <f t="shared" si="2"/>
        <v>127.58000000000001</v>
      </c>
      <c r="AH28" s="147">
        <f t="shared" si="3"/>
        <v>4465.3</v>
      </c>
      <c r="AI28" s="148"/>
    </row>
    <row r="29" spans="1:35" x14ac:dyDescent="0.25">
      <c r="A29" s="108">
        <v>2016</v>
      </c>
      <c r="B29" s="108">
        <v>17</v>
      </c>
      <c r="C29" s="109" t="s">
        <v>142</v>
      </c>
      <c r="D29" s="142" t="s">
        <v>182</v>
      </c>
      <c r="E29" s="109" t="s">
        <v>183</v>
      </c>
      <c r="F29" s="111" t="s">
        <v>184</v>
      </c>
      <c r="G29" s="112">
        <v>108.99</v>
      </c>
      <c r="H29" s="112">
        <v>19.649999999999999</v>
      </c>
      <c r="I29" s="141" t="s">
        <v>74</v>
      </c>
      <c r="J29" s="112">
        <f t="shared" si="0"/>
        <v>89.34</v>
      </c>
      <c r="K29" s="143" t="s">
        <v>89</v>
      </c>
      <c r="L29" s="108">
        <v>2016</v>
      </c>
      <c r="M29" s="108">
        <v>159</v>
      </c>
      <c r="N29" s="109" t="s">
        <v>104</v>
      </c>
      <c r="O29" s="111" t="s">
        <v>90</v>
      </c>
      <c r="P29" s="109" t="s">
        <v>91</v>
      </c>
      <c r="Q29" s="109" t="s">
        <v>91</v>
      </c>
      <c r="R29" s="108" t="s">
        <v>79</v>
      </c>
      <c r="S29" s="111" t="s">
        <v>79</v>
      </c>
      <c r="T29" s="108">
        <v>1010203</v>
      </c>
      <c r="U29" s="108">
        <v>140</v>
      </c>
      <c r="V29" s="108">
        <v>10</v>
      </c>
      <c r="W29" s="108">
        <v>1</v>
      </c>
      <c r="X29" s="113">
        <v>2015</v>
      </c>
      <c r="Y29" s="113">
        <v>110</v>
      </c>
      <c r="Z29" s="113">
        <v>0</v>
      </c>
      <c r="AA29" s="114" t="s">
        <v>80</v>
      </c>
      <c r="AB29" s="108">
        <v>47</v>
      </c>
      <c r="AC29" s="109" t="s">
        <v>80</v>
      </c>
      <c r="AD29" s="144" t="s">
        <v>81</v>
      </c>
      <c r="AE29" s="144" t="s">
        <v>80</v>
      </c>
      <c r="AF29" s="145">
        <f t="shared" si="1"/>
        <v>-11</v>
      </c>
      <c r="AG29" s="146">
        <f t="shared" si="2"/>
        <v>89.34</v>
      </c>
      <c r="AH29" s="147">
        <f t="shared" si="3"/>
        <v>-982.74</v>
      </c>
      <c r="AI29" s="148"/>
    </row>
    <row r="30" spans="1:35" x14ac:dyDescent="0.25">
      <c r="A30" s="108">
        <v>2016</v>
      </c>
      <c r="B30" s="108">
        <v>18</v>
      </c>
      <c r="C30" s="109" t="s">
        <v>142</v>
      </c>
      <c r="D30" s="142" t="s">
        <v>185</v>
      </c>
      <c r="E30" s="109" t="s">
        <v>186</v>
      </c>
      <c r="F30" s="111" t="s">
        <v>187</v>
      </c>
      <c r="G30" s="112">
        <v>115</v>
      </c>
      <c r="H30" s="112">
        <v>0</v>
      </c>
      <c r="I30" s="141" t="s">
        <v>74</v>
      </c>
      <c r="J30" s="112">
        <f t="shared" si="0"/>
        <v>115</v>
      </c>
      <c r="K30" s="143" t="s">
        <v>188</v>
      </c>
      <c r="L30" s="108">
        <v>2016</v>
      </c>
      <c r="M30" s="108">
        <v>319</v>
      </c>
      <c r="N30" s="109" t="s">
        <v>103</v>
      </c>
      <c r="O30" s="111" t="s">
        <v>77</v>
      </c>
      <c r="P30" s="109" t="s">
        <v>78</v>
      </c>
      <c r="Q30" s="109" t="s">
        <v>78</v>
      </c>
      <c r="R30" s="108" t="s">
        <v>79</v>
      </c>
      <c r="S30" s="111" t="s">
        <v>79</v>
      </c>
      <c r="T30" s="108">
        <v>1010203</v>
      </c>
      <c r="U30" s="108">
        <v>140</v>
      </c>
      <c r="V30" s="108">
        <v>10</v>
      </c>
      <c r="W30" s="108">
        <v>5</v>
      </c>
      <c r="X30" s="113">
        <v>2016</v>
      </c>
      <c r="Y30" s="113">
        <v>29</v>
      </c>
      <c r="Z30" s="113">
        <v>0</v>
      </c>
      <c r="AA30" s="114" t="s">
        <v>80</v>
      </c>
      <c r="AB30" s="108">
        <v>42</v>
      </c>
      <c r="AC30" s="109" t="s">
        <v>80</v>
      </c>
      <c r="AD30" s="144" t="s">
        <v>189</v>
      </c>
      <c r="AE30" s="144" t="s">
        <v>80</v>
      </c>
      <c r="AF30" s="145">
        <f t="shared" si="1"/>
        <v>-54</v>
      </c>
      <c r="AG30" s="146">
        <f t="shared" si="2"/>
        <v>115</v>
      </c>
      <c r="AH30" s="147">
        <f t="shared" si="3"/>
        <v>-6210</v>
      </c>
      <c r="AI30" s="148"/>
    </row>
    <row r="31" spans="1:35" x14ac:dyDescent="0.25">
      <c r="A31" s="108">
        <v>2016</v>
      </c>
      <c r="B31" s="108">
        <v>20</v>
      </c>
      <c r="C31" s="109" t="s">
        <v>190</v>
      </c>
      <c r="D31" s="142" t="s">
        <v>191</v>
      </c>
      <c r="E31" s="109" t="s">
        <v>181</v>
      </c>
      <c r="F31" s="111" t="s">
        <v>192</v>
      </c>
      <c r="G31" s="112">
        <v>301.45</v>
      </c>
      <c r="H31" s="112">
        <v>0</v>
      </c>
      <c r="I31" s="141" t="s">
        <v>74</v>
      </c>
      <c r="J31" s="112">
        <f t="shared" si="0"/>
        <v>301.45</v>
      </c>
      <c r="K31" s="143" t="s">
        <v>193</v>
      </c>
      <c r="L31" s="108">
        <v>2016</v>
      </c>
      <c r="M31" s="108">
        <v>434</v>
      </c>
      <c r="N31" s="109" t="s">
        <v>148</v>
      </c>
      <c r="O31" s="111" t="s">
        <v>194</v>
      </c>
      <c r="P31" s="109" t="s">
        <v>195</v>
      </c>
      <c r="Q31" s="109" t="s">
        <v>196</v>
      </c>
      <c r="R31" s="108" t="s">
        <v>79</v>
      </c>
      <c r="S31" s="111" t="s">
        <v>79</v>
      </c>
      <c r="T31" s="108">
        <v>1010203</v>
      </c>
      <c r="U31" s="108">
        <v>140</v>
      </c>
      <c r="V31" s="108">
        <v>10</v>
      </c>
      <c r="W31" s="108">
        <v>4</v>
      </c>
      <c r="X31" s="113">
        <v>2015</v>
      </c>
      <c r="Y31" s="113">
        <v>72</v>
      </c>
      <c r="Z31" s="113">
        <v>0</v>
      </c>
      <c r="AA31" s="114" t="s">
        <v>120</v>
      </c>
      <c r="AB31" s="108">
        <v>118</v>
      </c>
      <c r="AC31" s="109" t="s">
        <v>121</v>
      </c>
      <c r="AD31" s="144" t="s">
        <v>111</v>
      </c>
      <c r="AE31" s="144" t="s">
        <v>121</v>
      </c>
      <c r="AF31" s="145">
        <f t="shared" si="1"/>
        <v>-9</v>
      </c>
      <c r="AG31" s="146">
        <f t="shared" si="2"/>
        <v>301.45</v>
      </c>
      <c r="AH31" s="147">
        <f t="shared" si="3"/>
        <v>-2713.0499999999997</v>
      </c>
      <c r="AI31" s="148"/>
    </row>
    <row r="32" spans="1:35" x14ac:dyDescent="0.25">
      <c r="A32" s="108">
        <v>2016</v>
      </c>
      <c r="B32" s="108">
        <v>21</v>
      </c>
      <c r="C32" s="109" t="s">
        <v>190</v>
      </c>
      <c r="D32" s="142" t="s">
        <v>197</v>
      </c>
      <c r="E32" s="109" t="s">
        <v>95</v>
      </c>
      <c r="F32" s="111" t="s">
        <v>198</v>
      </c>
      <c r="G32" s="112">
        <v>200</v>
      </c>
      <c r="H32" s="112">
        <v>36</v>
      </c>
      <c r="I32" s="141" t="s">
        <v>74</v>
      </c>
      <c r="J32" s="112">
        <f t="shared" si="0"/>
        <v>164</v>
      </c>
      <c r="K32" s="143" t="s">
        <v>199</v>
      </c>
      <c r="L32" s="108">
        <v>2016</v>
      </c>
      <c r="M32" s="108">
        <v>293</v>
      </c>
      <c r="N32" s="109" t="s">
        <v>200</v>
      </c>
      <c r="O32" s="111" t="s">
        <v>201</v>
      </c>
      <c r="P32" s="109" t="s">
        <v>202</v>
      </c>
      <c r="Q32" s="109" t="s">
        <v>202</v>
      </c>
      <c r="R32" s="108" t="s">
        <v>79</v>
      </c>
      <c r="S32" s="111" t="s">
        <v>79</v>
      </c>
      <c r="T32" s="108">
        <v>1040502</v>
      </c>
      <c r="U32" s="108">
        <v>1890</v>
      </c>
      <c r="V32" s="108">
        <v>5</v>
      </c>
      <c r="W32" s="108">
        <v>1</v>
      </c>
      <c r="X32" s="113">
        <v>2015</v>
      </c>
      <c r="Y32" s="113">
        <v>523</v>
      </c>
      <c r="Z32" s="113">
        <v>0</v>
      </c>
      <c r="AA32" s="114" t="s">
        <v>120</v>
      </c>
      <c r="AB32" s="108">
        <v>116</v>
      </c>
      <c r="AC32" s="109" t="s">
        <v>121</v>
      </c>
      <c r="AD32" s="144" t="s">
        <v>203</v>
      </c>
      <c r="AE32" s="144" t="s">
        <v>121</v>
      </c>
      <c r="AF32" s="145">
        <f t="shared" si="1"/>
        <v>18</v>
      </c>
      <c r="AG32" s="146">
        <f t="shared" si="2"/>
        <v>164</v>
      </c>
      <c r="AH32" s="147">
        <f t="shared" si="3"/>
        <v>2952</v>
      </c>
      <c r="AI32" s="148"/>
    </row>
    <row r="33" spans="1:35" x14ac:dyDescent="0.25">
      <c r="A33" s="108">
        <v>2016</v>
      </c>
      <c r="B33" s="108">
        <v>21</v>
      </c>
      <c r="C33" s="109" t="s">
        <v>190</v>
      </c>
      <c r="D33" s="142" t="s">
        <v>197</v>
      </c>
      <c r="E33" s="109" t="s">
        <v>95</v>
      </c>
      <c r="F33" s="111" t="s">
        <v>204</v>
      </c>
      <c r="G33" s="112">
        <v>789.57</v>
      </c>
      <c r="H33" s="112">
        <v>142.44999999999999</v>
      </c>
      <c r="I33" s="141" t="s">
        <v>74</v>
      </c>
      <c r="J33" s="112">
        <f t="shared" si="0"/>
        <v>647.12000000000012</v>
      </c>
      <c r="K33" s="143" t="s">
        <v>205</v>
      </c>
      <c r="L33" s="108">
        <v>2016</v>
      </c>
      <c r="M33" s="108">
        <v>293</v>
      </c>
      <c r="N33" s="109" t="s">
        <v>200</v>
      </c>
      <c r="O33" s="111" t="s">
        <v>201</v>
      </c>
      <c r="P33" s="109" t="s">
        <v>202</v>
      </c>
      <c r="Q33" s="109" t="s">
        <v>202</v>
      </c>
      <c r="R33" s="108" t="s">
        <v>79</v>
      </c>
      <c r="S33" s="111" t="s">
        <v>79</v>
      </c>
      <c r="T33" s="108">
        <v>1080102</v>
      </c>
      <c r="U33" s="108">
        <v>2770</v>
      </c>
      <c r="V33" s="108">
        <v>15</v>
      </c>
      <c r="W33" s="108">
        <v>2</v>
      </c>
      <c r="X33" s="113">
        <v>2015</v>
      </c>
      <c r="Y33" s="113">
        <v>524</v>
      </c>
      <c r="Z33" s="113">
        <v>0</v>
      </c>
      <c r="AA33" s="114" t="s">
        <v>120</v>
      </c>
      <c r="AB33" s="108">
        <v>117</v>
      </c>
      <c r="AC33" s="109" t="s">
        <v>121</v>
      </c>
      <c r="AD33" s="144" t="s">
        <v>203</v>
      </c>
      <c r="AE33" s="144" t="s">
        <v>121</v>
      </c>
      <c r="AF33" s="145">
        <f t="shared" si="1"/>
        <v>18</v>
      </c>
      <c r="AG33" s="146">
        <f t="shared" si="2"/>
        <v>647.12000000000012</v>
      </c>
      <c r="AH33" s="147">
        <f t="shared" si="3"/>
        <v>11648.160000000002</v>
      </c>
      <c r="AI33" s="148"/>
    </row>
    <row r="34" spans="1:35" x14ac:dyDescent="0.25">
      <c r="A34" s="108">
        <v>2016</v>
      </c>
      <c r="B34" s="108">
        <v>22</v>
      </c>
      <c r="C34" s="109" t="s">
        <v>190</v>
      </c>
      <c r="D34" s="142" t="s">
        <v>206</v>
      </c>
      <c r="E34" s="109" t="s">
        <v>207</v>
      </c>
      <c r="F34" s="111" t="s">
        <v>208</v>
      </c>
      <c r="G34" s="112">
        <v>532.5</v>
      </c>
      <c r="H34" s="112">
        <v>48.41</v>
      </c>
      <c r="I34" s="141" t="s">
        <v>74</v>
      </c>
      <c r="J34" s="112">
        <f t="shared" si="0"/>
        <v>484.09000000000003</v>
      </c>
      <c r="K34" s="143" t="s">
        <v>209</v>
      </c>
      <c r="L34" s="108">
        <v>2016</v>
      </c>
      <c r="M34" s="108">
        <v>573</v>
      </c>
      <c r="N34" s="109" t="s">
        <v>207</v>
      </c>
      <c r="O34" s="111" t="s">
        <v>139</v>
      </c>
      <c r="P34" s="109" t="s">
        <v>140</v>
      </c>
      <c r="Q34" s="109" t="s">
        <v>140</v>
      </c>
      <c r="R34" s="108" t="s">
        <v>79</v>
      </c>
      <c r="S34" s="111" t="s">
        <v>79</v>
      </c>
      <c r="T34" s="108">
        <v>1040503</v>
      </c>
      <c r="U34" s="108">
        <v>1900</v>
      </c>
      <c r="V34" s="108">
        <v>10</v>
      </c>
      <c r="W34" s="108">
        <v>1</v>
      </c>
      <c r="X34" s="113">
        <v>2016</v>
      </c>
      <c r="Y34" s="113">
        <v>63</v>
      </c>
      <c r="Z34" s="113">
        <v>0</v>
      </c>
      <c r="AA34" s="114" t="s">
        <v>120</v>
      </c>
      <c r="AB34" s="108">
        <v>112</v>
      </c>
      <c r="AC34" s="109" t="s">
        <v>121</v>
      </c>
      <c r="AD34" s="144" t="s">
        <v>210</v>
      </c>
      <c r="AE34" s="144" t="s">
        <v>121</v>
      </c>
      <c r="AF34" s="145">
        <f t="shared" si="1"/>
        <v>-40</v>
      </c>
      <c r="AG34" s="146">
        <f t="shared" si="2"/>
        <v>484.09000000000003</v>
      </c>
      <c r="AH34" s="147">
        <f t="shared" si="3"/>
        <v>-19363.600000000002</v>
      </c>
      <c r="AI34" s="148"/>
    </row>
    <row r="35" spans="1:35" x14ac:dyDescent="0.25">
      <c r="A35" s="108">
        <v>2016</v>
      </c>
      <c r="B35" s="108">
        <v>23</v>
      </c>
      <c r="C35" s="109" t="s">
        <v>211</v>
      </c>
      <c r="D35" s="142" t="s">
        <v>212</v>
      </c>
      <c r="E35" s="109" t="s">
        <v>148</v>
      </c>
      <c r="F35" s="111" t="s">
        <v>213</v>
      </c>
      <c r="G35" s="112">
        <v>1083.1500000000001</v>
      </c>
      <c r="H35" s="112">
        <v>193.87</v>
      </c>
      <c r="I35" s="141" t="s">
        <v>74</v>
      </c>
      <c r="J35" s="112">
        <f t="shared" si="0"/>
        <v>889.28000000000009</v>
      </c>
      <c r="K35" s="143" t="s">
        <v>214</v>
      </c>
      <c r="L35" s="108">
        <v>2016</v>
      </c>
      <c r="M35" s="108">
        <v>491</v>
      </c>
      <c r="N35" s="109" t="s">
        <v>215</v>
      </c>
      <c r="O35" s="111" t="s">
        <v>216</v>
      </c>
      <c r="P35" s="109" t="s">
        <v>91</v>
      </c>
      <c r="Q35" s="109" t="s">
        <v>91</v>
      </c>
      <c r="R35" s="108" t="s">
        <v>79</v>
      </c>
      <c r="S35" s="111" t="s">
        <v>79</v>
      </c>
      <c r="T35" s="108">
        <v>1080203</v>
      </c>
      <c r="U35" s="108">
        <v>2890</v>
      </c>
      <c r="V35" s="108">
        <v>5</v>
      </c>
      <c r="W35" s="108">
        <v>1</v>
      </c>
      <c r="X35" s="113">
        <v>2016</v>
      </c>
      <c r="Y35" s="113">
        <v>64</v>
      </c>
      <c r="Z35" s="113">
        <v>0</v>
      </c>
      <c r="AA35" s="114" t="s">
        <v>120</v>
      </c>
      <c r="AB35" s="108">
        <v>114</v>
      </c>
      <c r="AC35" s="109" t="s">
        <v>121</v>
      </c>
      <c r="AD35" s="144" t="s">
        <v>217</v>
      </c>
      <c r="AE35" s="144" t="s">
        <v>121</v>
      </c>
      <c r="AF35" s="145">
        <f t="shared" si="1"/>
        <v>-2</v>
      </c>
      <c r="AG35" s="146">
        <f t="shared" si="2"/>
        <v>889.28000000000009</v>
      </c>
      <c r="AH35" s="147">
        <f t="shared" si="3"/>
        <v>-1778.5600000000002</v>
      </c>
      <c r="AI35" s="148"/>
    </row>
    <row r="36" spans="1:35" x14ac:dyDescent="0.25">
      <c r="A36" s="108">
        <v>2016</v>
      </c>
      <c r="B36" s="108">
        <v>24</v>
      </c>
      <c r="C36" s="109" t="s">
        <v>211</v>
      </c>
      <c r="D36" s="142" t="s">
        <v>218</v>
      </c>
      <c r="E36" s="109" t="s">
        <v>148</v>
      </c>
      <c r="F36" s="111" t="s">
        <v>219</v>
      </c>
      <c r="G36" s="112">
        <v>105.13</v>
      </c>
      <c r="H36" s="112">
        <v>18.91</v>
      </c>
      <c r="I36" s="141" t="s">
        <v>74</v>
      </c>
      <c r="J36" s="112">
        <f t="shared" si="0"/>
        <v>86.22</v>
      </c>
      <c r="K36" s="143" t="s">
        <v>220</v>
      </c>
      <c r="L36" s="108">
        <v>2016</v>
      </c>
      <c r="M36" s="108">
        <v>492</v>
      </c>
      <c r="N36" s="109" t="s">
        <v>215</v>
      </c>
      <c r="O36" s="111" t="s">
        <v>216</v>
      </c>
      <c r="P36" s="109" t="s">
        <v>91</v>
      </c>
      <c r="Q36" s="109" t="s">
        <v>91</v>
      </c>
      <c r="R36" s="108" t="s">
        <v>79</v>
      </c>
      <c r="S36" s="111" t="s">
        <v>79</v>
      </c>
      <c r="T36" s="108">
        <v>1010203</v>
      </c>
      <c r="U36" s="108">
        <v>140</v>
      </c>
      <c r="V36" s="108">
        <v>10</v>
      </c>
      <c r="W36" s="108">
        <v>1</v>
      </c>
      <c r="X36" s="113">
        <v>2016</v>
      </c>
      <c r="Y36" s="113">
        <v>65</v>
      </c>
      <c r="Z36" s="113">
        <v>0</v>
      </c>
      <c r="AA36" s="114" t="s">
        <v>120</v>
      </c>
      <c r="AB36" s="108">
        <v>113</v>
      </c>
      <c r="AC36" s="109" t="s">
        <v>121</v>
      </c>
      <c r="AD36" s="144" t="s">
        <v>217</v>
      </c>
      <c r="AE36" s="144" t="s">
        <v>121</v>
      </c>
      <c r="AF36" s="145">
        <f t="shared" si="1"/>
        <v>-2</v>
      </c>
      <c r="AG36" s="146">
        <f t="shared" si="2"/>
        <v>86.22</v>
      </c>
      <c r="AH36" s="147">
        <f t="shared" si="3"/>
        <v>-172.44</v>
      </c>
      <c r="AI36" s="148"/>
    </row>
    <row r="37" spans="1:35" x14ac:dyDescent="0.25">
      <c r="A37" s="108">
        <v>2016</v>
      </c>
      <c r="B37" s="108">
        <v>27</v>
      </c>
      <c r="C37" s="109" t="s">
        <v>221</v>
      </c>
      <c r="D37" s="142" t="s">
        <v>222</v>
      </c>
      <c r="E37" s="109" t="s">
        <v>223</v>
      </c>
      <c r="F37" s="111" t="s">
        <v>224</v>
      </c>
      <c r="G37" s="112">
        <v>902.24</v>
      </c>
      <c r="H37" s="112">
        <v>184.8</v>
      </c>
      <c r="I37" s="141" t="s">
        <v>74</v>
      </c>
      <c r="J37" s="112">
        <f t="shared" si="0"/>
        <v>717.44</v>
      </c>
      <c r="K37" s="143" t="s">
        <v>225</v>
      </c>
      <c r="L37" s="108">
        <v>2016</v>
      </c>
      <c r="M37" s="108">
        <v>663</v>
      </c>
      <c r="N37" s="109" t="s">
        <v>211</v>
      </c>
      <c r="O37" s="111" t="s">
        <v>201</v>
      </c>
      <c r="P37" s="109" t="s">
        <v>202</v>
      </c>
      <c r="Q37" s="109" t="s">
        <v>202</v>
      </c>
      <c r="R37" s="108" t="s">
        <v>79</v>
      </c>
      <c r="S37" s="111" t="s">
        <v>79</v>
      </c>
      <c r="T37" s="108">
        <v>1010202</v>
      </c>
      <c r="U37" s="108">
        <v>130</v>
      </c>
      <c r="V37" s="108">
        <v>5</v>
      </c>
      <c r="W37" s="108">
        <v>2</v>
      </c>
      <c r="X37" s="113">
        <v>2016</v>
      </c>
      <c r="Y37" s="113">
        <v>67</v>
      </c>
      <c r="Z37" s="113">
        <v>0</v>
      </c>
      <c r="AA37" s="114" t="s">
        <v>120</v>
      </c>
      <c r="AB37" s="108">
        <v>115</v>
      </c>
      <c r="AC37" s="109" t="s">
        <v>121</v>
      </c>
      <c r="AD37" s="144" t="s">
        <v>226</v>
      </c>
      <c r="AE37" s="144" t="s">
        <v>121</v>
      </c>
      <c r="AF37" s="145">
        <f t="shared" si="1"/>
        <v>-18</v>
      </c>
      <c r="AG37" s="146">
        <f t="shared" si="2"/>
        <v>717.44</v>
      </c>
      <c r="AH37" s="147">
        <f t="shared" si="3"/>
        <v>-12913.920000000002</v>
      </c>
      <c r="AI37" s="148"/>
    </row>
    <row r="38" spans="1:35" x14ac:dyDescent="0.25">
      <c r="A38" s="108">
        <v>2016</v>
      </c>
      <c r="B38" s="108">
        <v>29</v>
      </c>
      <c r="C38" s="109" t="s">
        <v>120</v>
      </c>
      <c r="D38" s="142" t="s">
        <v>227</v>
      </c>
      <c r="E38" s="109" t="s">
        <v>228</v>
      </c>
      <c r="F38" s="111" t="s">
        <v>229</v>
      </c>
      <c r="G38" s="112">
        <v>1586</v>
      </c>
      <c r="H38" s="112">
        <v>286</v>
      </c>
      <c r="I38" s="141" t="s">
        <v>74</v>
      </c>
      <c r="J38" s="112">
        <f t="shared" si="0"/>
        <v>1300</v>
      </c>
      <c r="K38" s="143" t="s">
        <v>230</v>
      </c>
      <c r="L38" s="108">
        <v>2016</v>
      </c>
      <c r="M38" s="108">
        <v>418</v>
      </c>
      <c r="N38" s="109" t="s">
        <v>181</v>
      </c>
      <c r="O38" s="111" t="s">
        <v>231</v>
      </c>
      <c r="P38" s="109" t="s">
        <v>232</v>
      </c>
      <c r="Q38" s="109" t="s">
        <v>232</v>
      </c>
      <c r="R38" s="108" t="s">
        <v>79</v>
      </c>
      <c r="S38" s="111" t="s">
        <v>79</v>
      </c>
      <c r="T38" s="108">
        <v>1010203</v>
      </c>
      <c r="U38" s="108">
        <v>140</v>
      </c>
      <c r="V38" s="108">
        <v>10</v>
      </c>
      <c r="W38" s="108">
        <v>6</v>
      </c>
      <c r="X38" s="113">
        <v>2015</v>
      </c>
      <c r="Y38" s="113">
        <v>541</v>
      </c>
      <c r="Z38" s="113">
        <v>0</v>
      </c>
      <c r="AA38" s="114" t="s">
        <v>120</v>
      </c>
      <c r="AB38" s="108">
        <v>121</v>
      </c>
      <c r="AC38" s="109" t="s">
        <v>121</v>
      </c>
      <c r="AD38" s="144" t="s">
        <v>233</v>
      </c>
      <c r="AE38" s="144" t="s">
        <v>121</v>
      </c>
      <c r="AF38" s="145">
        <f t="shared" si="1"/>
        <v>-21</v>
      </c>
      <c r="AG38" s="146">
        <f t="shared" si="2"/>
        <v>1300</v>
      </c>
      <c r="AH38" s="147">
        <f t="shared" si="3"/>
        <v>-27300</v>
      </c>
      <c r="AI38" s="148"/>
    </row>
    <row r="39" spans="1:35" x14ac:dyDescent="0.25">
      <c r="A39" s="108"/>
      <c r="B39" s="108"/>
      <c r="C39" s="109"/>
      <c r="D39" s="142"/>
      <c r="E39" s="109"/>
      <c r="F39" s="111"/>
      <c r="G39" s="112"/>
      <c r="H39" s="112"/>
      <c r="I39" s="141"/>
      <c r="J39" s="112"/>
      <c r="K39" s="143"/>
      <c r="L39" s="108"/>
      <c r="M39" s="108"/>
      <c r="N39" s="109"/>
      <c r="O39" s="111"/>
      <c r="P39" s="109"/>
      <c r="Q39" s="109"/>
      <c r="R39" s="108"/>
      <c r="S39" s="111"/>
      <c r="T39" s="108"/>
      <c r="U39" s="108"/>
      <c r="V39" s="108"/>
      <c r="W39" s="108"/>
      <c r="X39" s="113"/>
      <c r="Y39" s="113"/>
      <c r="Z39" s="113"/>
      <c r="AA39" s="114"/>
      <c r="AB39" s="108"/>
      <c r="AC39" s="109"/>
      <c r="AD39" s="149"/>
      <c r="AE39" s="149"/>
      <c r="AF39" s="150"/>
      <c r="AG39" s="151"/>
      <c r="AH39" s="151"/>
      <c r="AI39" s="152"/>
    </row>
    <row r="40" spans="1:35" x14ac:dyDescent="0.25">
      <c r="A40" s="108"/>
      <c r="B40" s="108"/>
      <c r="C40" s="109"/>
      <c r="D40" s="142"/>
      <c r="E40" s="109"/>
      <c r="F40" s="111"/>
      <c r="G40" s="112"/>
      <c r="H40" s="112"/>
      <c r="I40" s="141"/>
      <c r="J40" s="112"/>
      <c r="K40" s="143"/>
      <c r="L40" s="108"/>
      <c r="M40" s="108"/>
      <c r="N40" s="109"/>
      <c r="O40" s="111"/>
      <c r="P40" s="109"/>
      <c r="Q40" s="109"/>
      <c r="R40" s="108"/>
      <c r="S40" s="111"/>
      <c r="T40" s="108"/>
      <c r="U40" s="108"/>
      <c r="V40" s="108"/>
      <c r="W40" s="108"/>
      <c r="X40" s="113"/>
      <c r="Y40" s="113"/>
      <c r="Z40" s="113"/>
      <c r="AA40" s="114"/>
      <c r="AB40" s="108"/>
      <c r="AC40" s="109"/>
      <c r="AD40" s="149"/>
      <c r="AE40" s="149"/>
      <c r="AF40" s="153" t="s">
        <v>234</v>
      </c>
      <c r="AG40" s="154">
        <f>SUM(AG8:AG38)</f>
        <v>15738.910000000003</v>
      </c>
      <c r="AH40" s="154">
        <f>SUM(AH8:AH38)</f>
        <v>-196020.46</v>
      </c>
      <c r="AI40" s="152"/>
    </row>
    <row r="41" spans="1:35" x14ac:dyDescent="0.25">
      <c r="A41" s="108"/>
      <c r="B41" s="108"/>
      <c r="C41" s="109"/>
      <c r="D41" s="142"/>
      <c r="E41" s="109"/>
      <c r="F41" s="111"/>
      <c r="G41" s="112"/>
      <c r="H41" s="112"/>
      <c r="I41" s="141"/>
      <c r="J41" s="112"/>
      <c r="K41" s="143"/>
      <c r="L41" s="108"/>
      <c r="M41" s="108"/>
      <c r="N41" s="109"/>
      <c r="O41" s="111"/>
      <c r="P41" s="109"/>
      <c r="Q41" s="109"/>
      <c r="R41" s="108"/>
      <c r="S41" s="111"/>
      <c r="T41" s="108"/>
      <c r="U41" s="108"/>
      <c r="V41" s="108"/>
      <c r="W41" s="108"/>
      <c r="X41" s="113"/>
      <c r="Y41" s="113"/>
      <c r="Z41" s="113"/>
      <c r="AA41" s="114"/>
      <c r="AB41" s="108"/>
      <c r="AC41" s="109"/>
      <c r="AD41" s="149"/>
      <c r="AE41" s="149"/>
      <c r="AF41" s="153" t="s">
        <v>235</v>
      </c>
      <c r="AG41" s="154"/>
      <c r="AH41" s="154">
        <f>IF(AG40&lt;&gt;0,AH40/AG40,0)</f>
        <v>-12.454513050776702</v>
      </c>
      <c r="AI41" s="152"/>
    </row>
    <row r="42" spans="1:35" x14ac:dyDescent="0.25">
      <c r="C42" s="107"/>
      <c r="D42" s="107"/>
      <c r="E42" s="107"/>
      <c r="F42" s="107"/>
      <c r="G42" s="107"/>
      <c r="H42" s="107"/>
      <c r="I42" s="107"/>
      <c r="J42" s="107"/>
      <c r="N42" s="107"/>
      <c r="O42" s="107"/>
      <c r="P42" s="107"/>
      <c r="Q42" s="107"/>
      <c r="S42" s="107"/>
      <c r="AC42" s="107"/>
      <c r="AD42" s="107"/>
      <c r="AE42" s="107"/>
      <c r="AG42" s="118"/>
      <c r="AH42" s="118"/>
    </row>
    <row r="43" spans="1:35" x14ac:dyDescent="0.25">
      <c r="C43" s="107"/>
      <c r="D43" s="107"/>
      <c r="E43" s="107"/>
      <c r="F43" s="107"/>
      <c r="G43" s="107"/>
      <c r="H43" s="107"/>
      <c r="I43" s="107"/>
      <c r="J43" s="107"/>
      <c r="N43" s="107"/>
      <c r="O43" s="107"/>
      <c r="P43" s="107"/>
      <c r="Q43" s="107"/>
      <c r="S43" s="107"/>
      <c r="AC43" s="107"/>
      <c r="AD43" s="107"/>
      <c r="AE43" s="107"/>
      <c r="AF43" s="107"/>
      <c r="AG43" s="107"/>
      <c r="AH43" s="118"/>
    </row>
    <row r="44" spans="1:35" x14ac:dyDescent="0.25">
      <c r="C44" s="107"/>
      <c r="D44" s="107"/>
      <c r="E44" s="107"/>
      <c r="F44" s="107"/>
      <c r="G44" s="107"/>
      <c r="H44" s="107"/>
      <c r="I44" s="107"/>
      <c r="J44" s="107"/>
      <c r="N44" s="107"/>
      <c r="O44" s="107"/>
      <c r="P44" s="107"/>
      <c r="Q44" s="107"/>
      <c r="S44" s="107"/>
      <c r="AC44" s="107"/>
      <c r="AD44" s="107"/>
      <c r="AE44" s="107"/>
      <c r="AF44" s="107"/>
      <c r="AG44" s="107"/>
      <c r="AH44" s="118"/>
    </row>
    <row r="45" spans="1:35" x14ac:dyDescent="0.25">
      <c r="C45" s="107"/>
      <c r="D45" s="107"/>
      <c r="E45" s="107"/>
      <c r="F45" s="107"/>
      <c r="G45" s="107"/>
      <c r="H45" s="107"/>
      <c r="I45" s="107"/>
      <c r="J45" s="107"/>
      <c r="N45" s="107"/>
      <c r="O45" s="107"/>
      <c r="P45" s="107"/>
      <c r="Q45" s="107"/>
      <c r="S45" s="107"/>
      <c r="AC45" s="107"/>
      <c r="AD45" s="107"/>
      <c r="AE45" s="107"/>
      <c r="AF45" s="107"/>
      <c r="AG45" s="107"/>
      <c r="AH45" s="118"/>
    </row>
    <row r="46" spans="1:35" x14ac:dyDescent="0.25">
      <c r="C46" s="107"/>
      <c r="D46" s="107"/>
      <c r="E46" s="107"/>
      <c r="F46" s="107"/>
      <c r="G46" s="107"/>
      <c r="H46" s="107"/>
      <c r="I46" s="107"/>
      <c r="J46" s="107"/>
      <c r="N46" s="107"/>
      <c r="O46" s="107"/>
      <c r="P46" s="107"/>
      <c r="Q46" s="107"/>
      <c r="S46" s="107"/>
      <c r="AC46" s="107"/>
      <c r="AD46" s="107"/>
      <c r="AE46" s="107"/>
      <c r="AF46" s="107"/>
      <c r="AG46" s="107"/>
      <c r="AH46" s="118"/>
    </row>
    <row r="47" spans="1:35" x14ac:dyDescent="0.25">
      <c r="C47" s="107"/>
      <c r="D47" s="107"/>
      <c r="E47" s="107"/>
      <c r="F47" s="107"/>
      <c r="G47" s="107"/>
      <c r="H47" s="107"/>
      <c r="I47" s="107"/>
      <c r="J47" s="107"/>
      <c r="N47" s="107"/>
      <c r="O47" s="107"/>
      <c r="P47" s="107"/>
      <c r="Q47" s="107"/>
      <c r="S47" s="107"/>
      <c r="AC47" s="107"/>
      <c r="AD47" s="107"/>
      <c r="AE47" s="107"/>
      <c r="AF47" s="107"/>
      <c r="AG47" s="107"/>
      <c r="AH47" s="118"/>
    </row>
    <row r="48" spans="1:35" x14ac:dyDescent="0.25">
      <c r="C48" s="107"/>
      <c r="D48" s="107"/>
      <c r="E48" s="107"/>
      <c r="F48" s="107"/>
      <c r="G48" s="107"/>
      <c r="H48" s="107"/>
      <c r="I48" s="107"/>
      <c r="J48" s="107"/>
      <c r="N48" s="107"/>
      <c r="O48" s="107"/>
      <c r="P48" s="107"/>
      <c r="Q48" s="107"/>
      <c r="S48" s="107"/>
      <c r="AC48" s="107"/>
      <c r="AD48" s="107"/>
      <c r="AE48" s="107"/>
      <c r="AF48" s="107"/>
      <c r="AG48" s="107"/>
      <c r="AH48" s="118"/>
    </row>
  </sheetData>
  <mergeCells count="12">
    <mergeCell ref="T5:W5"/>
    <mergeCell ref="X5:Z5"/>
    <mergeCell ref="AB5:AC5"/>
    <mergeCell ref="AD5:AI5"/>
    <mergeCell ref="A1:AI1"/>
    <mergeCell ref="A3:AI3"/>
    <mergeCell ref="AD4:AI4"/>
    <mergeCell ref="A5:C5"/>
    <mergeCell ref="D5:K5"/>
    <mergeCell ref="L5:N5"/>
    <mergeCell ref="O5:Q5"/>
    <mergeCell ref="R5:S5"/>
  </mergeCells>
  <dataValidations count="2">
    <dataValidation type="list" allowBlank="1" showInputMessage="1" showErrorMessage="1" errorTitle="SCISSIONE PAGAMENTI" error="Selezionare 'NO' se il documento non è soggeto alla Scissione Pagamenti" sqref="I8:I41">
      <formula1>"SI, NO"</formula1>
    </dataValidation>
    <dataValidation type="list" allowBlank="1" showInputMessage="1" showErrorMessage="1" errorTitle="ESCLUSIONE DAL CALCOLO" error="Selezionare 'NO' se si vuole escludere la Fattura dal CALCOLO" sqref="AI8:AI41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workbookViewId="0">
      <selection sqref="A1:O1"/>
    </sheetView>
  </sheetViews>
  <sheetFormatPr defaultRowHeight="13.2" x14ac:dyDescent="0.25"/>
  <cols>
    <col min="1" max="1" width="8.6640625" style="3" customWidth="1"/>
    <col min="2" max="2" width="12.33203125" style="3" customWidth="1"/>
    <col min="3" max="3" width="22.6640625" style="4" customWidth="1"/>
    <col min="4" max="4" width="30.6640625" style="5" customWidth="1"/>
    <col min="5" max="5" width="22.6640625" hidden="1" customWidth="1"/>
    <col min="6" max="6" width="29.5546875" hidden="1" customWidth="1"/>
    <col min="7" max="7" width="15.88671875" style="3" customWidth="1"/>
    <col min="8" max="8" width="20.6640625" style="3" hidden="1" customWidth="1"/>
    <col min="9" max="9" width="20.6640625" style="5" hidden="1" customWidth="1"/>
    <col min="10" max="10" width="13.6640625" style="1" customWidth="1"/>
    <col min="11" max="12" width="14.6640625" style="85" customWidth="1"/>
    <col min="13" max="13" width="14.6640625" style="124" customWidth="1"/>
    <col min="14" max="14" width="14.6640625" style="1" customWidth="1"/>
    <col min="15" max="15" width="16" style="136" customWidth="1"/>
    <col min="16" max="16" width="18.109375" hidden="1" customWidth="1"/>
  </cols>
  <sheetData>
    <row r="1" spans="1:16" ht="23.1" customHeight="1" x14ac:dyDescent="0.4">
      <c r="A1" s="173" t="s">
        <v>68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3"/>
    </row>
    <row r="2" spans="1:16" ht="23.1" customHeight="1" x14ac:dyDescent="0.4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 x14ac:dyDescent="0.25">
      <c r="A3" s="176" t="s">
        <v>236</v>
      </c>
      <c r="B3" s="177"/>
      <c r="C3" s="177"/>
      <c r="D3" s="177"/>
      <c r="E3" s="177"/>
      <c r="F3" s="177"/>
      <c r="G3" s="177"/>
      <c r="H3" s="177"/>
      <c r="I3" s="177"/>
      <c r="J3" s="177"/>
      <c r="K3" s="192"/>
      <c r="L3" s="192"/>
      <c r="M3" s="192"/>
      <c r="N3" s="192"/>
      <c r="O3" s="193"/>
    </row>
    <row r="4" spans="1:16" ht="23.1" customHeight="1" x14ac:dyDescent="0.25">
      <c r="A4" s="176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3"/>
    </row>
    <row r="5" spans="1:16" s="62" customFormat="1" ht="23.1" customHeight="1" x14ac:dyDescent="0.25">
      <c r="A5" s="190" t="s">
        <v>61</v>
      </c>
      <c r="B5" s="191"/>
      <c r="C5" s="191"/>
      <c r="D5" s="191"/>
      <c r="E5" s="191"/>
      <c r="F5" s="191"/>
      <c r="G5" s="191"/>
      <c r="H5" s="191"/>
      <c r="I5" s="191"/>
      <c r="J5" s="191"/>
      <c r="K5" s="208" t="s">
        <v>62</v>
      </c>
      <c r="L5" s="209"/>
      <c r="M5" s="209"/>
      <c r="N5" s="209"/>
      <c r="O5" s="210"/>
    </row>
    <row r="6" spans="1:16" ht="35.1" customHeight="1" x14ac:dyDescent="0.25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 x14ac:dyDescent="0.25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 x14ac:dyDescent="0.25">
      <c r="A8" s="155">
        <v>1</v>
      </c>
      <c r="B8" s="75" t="s">
        <v>237</v>
      </c>
      <c r="C8" s="76" t="s">
        <v>238</v>
      </c>
      <c r="D8" s="77" t="s">
        <v>239</v>
      </c>
      <c r="E8" s="78"/>
      <c r="F8" s="77"/>
      <c r="G8" s="156" t="s">
        <v>102</v>
      </c>
      <c r="H8" s="75"/>
      <c r="I8" s="77"/>
      <c r="J8" s="79">
        <v>581.01</v>
      </c>
      <c r="K8" s="157"/>
      <c r="L8" s="158" t="s">
        <v>237</v>
      </c>
      <c r="M8" s="159">
        <f t="shared" ref="M8:M17" si="0">IF(K8&lt;&gt;"",L8-K8,0)</f>
        <v>0</v>
      </c>
      <c r="N8" s="160">
        <v>581.01</v>
      </c>
      <c r="O8" s="161">
        <f t="shared" ref="O8:O17" si="1">IF(K8&lt;&gt;"",N8*M8,0)</f>
        <v>0</v>
      </c>
      <c r="P8">
        <f t="shared" ref="P8:P17" si="2">IF(K8&lt;&gt;"",N8,0)</f>
        <v>0</v>
      </c>
    </row>
    <row r="9" spans="1:16" x14ac:dyDescent="0.25">
      <c r="A9" s="155">
        <v>49</v>
      </c>
      <c r="B9" s="75" t="s">
        <v>80</v>
      </c>
      <c r="C9" s="76" t="s">
        <v>240</v>
      </c>
      <c r="D9" s="77" t="s">
        <v>241</v>
      </c>
      <c r="E9" s="78"/>
      <c r="F9" s="77"/>
      <c r="G9" s="156" t="s">
        <v>102</v>
      </c>
      <c r="H9" s="75"/>
      <c r="I9" s="77"/>
      <c r="J9" s="79">
        <v>233.28</v>
      </c>
      <c r="K9" s="157"/>
      <c r="L9" s="158" t="s">
        <v>80</v>
      </c>
      <c r="M9" s="159">
        <f t="shared" si="0"/>
        <v>0</v>
      </c>
      <c r="N9" s="160">
        <v>233.28</v>
      </c>
      <c r="O9" s="161">
        <f t="shared" si="1"/>
        <v>0</v>
      </c>
      <c r="P9">
        <f t="shared" si="2"/>
        <v>0</v>
      </c>
    </row>
    <row r="10" spans="1:16" x14ac:dyDescent="0.25">
      <c r="A10" s="155">
        <v>50</v>
      </c>
      <c r="B10" s="75" t="s">
        <v>80</v>
      </c>
      <c r="C10" s="76" t="s">
        <v>242</v>
      </c>
      <c r="D10" s="77" t="s">
        <v>241</v>
      </c>
      <c r="E10" s="78"/>
      <c r="F10" s="77"/>
      <c r="G10" s="156" t="s">
        <v>102</v>
      </c>
      <c r="H10" s="75"/>
      <c r="I10" s="77"/>
      <c r="J10" s="79">
        <v>65.959999999999994</v>
      </c>
      <c r="K10" s="157"/>
      <c r="L10" s="158" t="s">
        <v>80</v>
      </c>
      <c r="M10" s="159">
        <f t="shared" si="0"/>
        <v>0</v>
      </c>
      <c r="N10" s="160">
        <v>65.959999999999994</v>
      </c>
      <c r="O10" s="161">
        <f t="shared" si="1"/>
        <v>0</v>
      </c>
      <c r="P10">
        <f t="shared" si="2"/>
        <v>0</v>
      </c>
    </row>
    <row r="11" spans="1:16" x14ac:dyDescent="0.25">
      <c r="A11" s="155">
        <v>51</v>
      </c>
      <c r="B11" s="75" t="s">
        <v>80</v>
      </c>
      <c r="C11" s="76" t="s">
        <v>243</v>
      </c>
      <c r="D11" s="77" t="s">
        <v>241</v>
      </c>
      <c r="E11" s="78"/>
      <c r="F11" s="77"/>
      <c r="G11" s="156" t="s">
        <v>102</v>
      </c>
      <c r="H11" s="75"/>
      <c r="I11" s="77"/>
      <c r="J11" s="79">
        <v>138.72</v>
      </c>
      <c r="K11" s="157"/>
      <c r="L11" s="158" t="s">
        <v>80</v>
      </c>
      <c r="M11" s="159">
        <f t="shared" si="0"/>
        <v>0</v>
      </c>
      <c r="N11" s="160">
        <v>138.72</v>
      </c>
      <c r="O11" s="161">
        <f t="shared" si="1"/>
        <v>0</v>
      </c>
      <c r="P11">
        <f t="shared" si="2"/>
        <v>0</v>
      </c>
    </row>
    <row r="12" spans="1:16" x14ac:dyDescent="0.25">
      <c r="A12" s="155">
        <v>52</v>
      </c>
      <c r="B12" s="75" t="s">
        <v>80</v>
      </c>
      <c r="C12" s="76" t="s">
        <v>244</v>
      </c>
      <c r="D12" s="77" t="s">
        <v>241</v>
      </c>
      <c r="E12" s="78"/>
      <c r="F12" s="77"/>
      <c r="G12" s="156" t="s">
        <v>102</v>
      </c>
      <c r="H12" s="75"/>
      <c r="I12" s="77"/>
      <c r="J12" s="79">
        <v>2.72</v>
      </c>
      <c r="K12" s="157"/>
      <c r="L12" s="158" t="s">
        <v>80</v>
      </c>
      <c r="M12" s="159">
        <f t="shared" si="0"/>
        <v>0</v>
      </c>
      <c r="N12" s="160">
        <v>2.72</v>
      </c>
      <c r="O12" s="161">
        <f t="shared" si="1"/>
        <v>0</v>
      </c>
      <c r="P12">
        <f t="shared" si="2"/>
        <v>0</v>
      </c>
    </row>
    <row r="13" spans="1:16" x14ac:dyDescent="0.25">
      <c r="A13" s="155">
        <v>59</v>
      </c>
      <c r="B13" s="75" t="s">
        <v>122</v>
      </c>
      <c r="C13" s="76" t="s">
        <v>238</v>
      </c>
      <c r="D13" s="77" t="s">
        <v>245</v>
      </c>
      <c r="E13" s="78"/>
      <c r="F13" s="77"/>
      <c r="G13" s="156" t="s">
        <v>102</v>
      </c>
      <c r="H13" s="75"/>
      <c r="I13" s="77"/>
      <c r="J13" s="79">
        <v>581.01</v>
      </c>
      <c r="K13" s="157"/>
      <c r="L13" s="158" t="s">
        <v>122</v>
      </c>
      <c r="M13" s="159">
        <f t="shared" si="0"/>
        <v>0</v>
      </c>
      <c r="N13" s="160">
        <v>581.01</v>
      </c>
      <c r="O13" s="161">
        <f t="shared" si="1"/>
        <v>0</v>
      </c>
      <c r="P13">
        <f t="shared" si="2"/>
        <v>0</v>
      </c>
    </row>
    <row r="14" spans="1:16" x14ac:dyDescent="0.25">
      <c r="A14" s="155">
        <v>83</v>
      </c>
      <c r="B14" s="75" t="s">
        <v>122</v>
      </c>
      <c r="C14" s="76" t="s">
        <v>246</v>
      </c>
      <c r="D14" s="77" t="s">
        <v>247</v>
      </c>
      <c r="E14" s="78"/>
      <c r="F14" s="77"/>
      <c r="G14" s="156" t="s">
        <v>102</v>
      </c>
      <c r="H14" s="75"/>
      <c r="I14" s="77"/>
      <c r="J14" s="79">
        <v>0.41</v>
      </c>
      <c r="K14" s="157"/>
      <c r="L14" s="158" t="s">
        <v>122</v>
      </c>
      <c r="M14" s="159">
        <f t="shared" si="0"/>
        <v>0</v>
      </c>
      <c r="N14" s="160">
        <v>0.41</v>
      </c>
      <c r="O14" s="161">
        <f t="shared" si="1"/>
        <v>0</v>
      </c>
      <c r="P14">
        <f t="shared" si="2"/>
        <v>0</v>
      </c>
    </row>
    <row r="15" spans="1:16" x14ac:dyDescent="0.25">
      <c r="A15" s="155">
        <v>84</v>
      </c>
      <c r="B15" s="75" t="s">
        <v>122</v>
      </c>
      <c r="C15" s="76" t="s">
        <v>248</v>
      </c>
      <c r="D15" s="77" t="s">
        <v>249</v>
      </c>
      <c r="E15" s="78"/>
      <c r="F15" s="77"/>
      <c r="G15" s="156" t="s">
        <v>250</v>
      </c>
      <c r="H15" s="75"/>
      <c r="I15" s="77"/>
      <c r="J15" s="79">
        <v>1709</v>
      </c>
      <c r="K15" s="157"/>
      <c r="L15" s="158" t="s">
        <v>122</v>
      </c>
      <c r="M15" s="159">
        <f t="shared" si="0"/>
        <v>0</v>
      </c>
      <c r="N15" s="160">
        <v>1709</v>
      </c>
      <c r="O15" s="161">
        <f t="shared" si="1"/>
        <v>0</v>
      </c>
      <c r="P15">
        <f t="shared" si="2"/>
        <v>0</v>
      </c>
    </row>
    <row r="16" spans="1:16" x14ac:dyDescent="0.25">
      <c r="A16" s="155">
        <v>91</v>
      </c>
      <c r="B16" s="75" t="s">
        <v>121</v>
      </c>
      <c r="C16" s="76" t="s">
        <v>238</v>
      </c>
      <c r="D16" s="77" t="s">
        <v>251</v>
      </c>
      <c r="E16" s="78"/>
      <c r="F16" s="77"/>
      <c r="G16" s="156" t="s">
        <v>102</v>
      </c>
      <c r="H16" s="75"/>
      <c r="I16" s="77"/>
      <c r="J16" s="79">
        <v>581.01</v>
      </c>
      <c r="K16" s="157"/>
      <c r="L16" s="158" t="s">
        <v>121</v>
      </c>
      <c r="M16" s="159">
        <f t="shared" si="0"/>
        <v>0</v>
      </c>
      <c r="N16" s="160">
        <v>581.01</v>
      </c>
      <c r="O16" s="161">
        <f t="shared" si="1"/>
        <v>0</v>
      </c>
      <c r="P16">
        <f t="shared" si="2"/>
        <v>0</v>
      </c>
    </row>
    <row r="17" spans="1:16" x14ac:dyDescent="0.25">
      <c r="A17" s="155">
        <v>125</v>
      </c>
      <c r="B17" s="75" t="s">
        <v>121</v>
      </c>
      <c r="C17" s="76" t="s">
        <v>248</v>
      </c>
      <c r="D17" s="77" t="s">
        <v>252</v>
      </c>
      <c r="E17" s="78"/>
      <c r="F17" s="77"/>
      <c r="G17" s="156" t="s">
        <v>253</v>
      </c>
      <c r="H17" s="75"/>
      <c r="I17" s="77"/>
      <c r="J17" s="79">
        <v>1855.6</v>
      </c>
      <c r="K17" s="157"/>
      <c r="L17" s="158" t="s">
        <v>121</v>
      </c>
      <c r="M17" s="159">
        <f t="shared" si="0"/>
        <v>0</v>
      </c>
      <c r="N17" s="160">
        <v>1855.6</v>
      </c>
      <c r="O17" s="161">
        <f t="shared" si="1"/>
        <v>0</v>
      </c>
      <c r="P17">
        <f t="shared" si="2"/>
        <v>0</v>
      </c>
    </row>
    <row r="18" spans="1:16" x14ac:dyDescent="0.25">
      <c r="A18" s="155"/>
      <c r="B18" s="75"/>
      <c r="C18" s="76"/>
      <c r="D18" s="77"/>
      <c r="E18" s="78"/>
      <c r="F18" s="77"/>
      <c r="G18" s="156"/>
      <c r="H18" s="75"/>
      <c r="I18" s="77"/>
      <c r="J18" s="79"/>
      <c r="K18" s="162"/>
      <c r="L18" s="163"/>
      <c r="M18" s="164"/>
      <c r="N18" s="165"/>
      <c r="O18" s="166"/>
    </row>
    <row r="19" spans="1:16" x14ac:dyDescent="0.25">
      <c r="A19" s="155"/>
      <c r="B19" s="75"/>
      <c r="C19" s="76"/>
      <c r="D19" s="77"/>
      <c r="E19" s="78"/>
      <c r="F19" s="77"/>
      <c r="G19" s="156"/>
      <c r="H19" s="75"/>
      <c r="I19" s="77"/>
      <c r="J19" s="79"/>
      <c r="K19" s="162"/>
      <c r="L19" s="163"/>
      <c r="M19" s="167" t="s">
        <v>254</v>
      </c>
      <c r="N19" s="168">
        <f>SUM(P8:P17)</f>
        <v>0</v>
      </c>
      <c r="O19" s="169">
        <f>SUM(O8:O17)</f>
        <v>0</v>
      </c>
    </row>
    <row r="20" spans="1:16" x14ac:dyDescent="0.25">
      <c r="A20" s="155"/>
      <c r="B20" s="75"/>
      <c r="C20" s="76"/>
      <c r="D20" s="77"/>
      <c r="E20" s="78"/>
      <c r="F20" s="77"/>
      <c r="G20" s="156"/>
      <c r="H20" s="75"/>
      <c r="I20" s="77"/>
      <c r="J20" s="79"/>
      <c r="K20" s="162"/>
      <c r="L20" s="163"/>
      <c r="M20" s="167" t="s">
        <v>255</v>
      </c>
      <c r="N20" s="168"/>
      <c r="O20" s="169">
        <f>IF(N19&lt;&gt;0,O19/N19,0)</f>
        <v>0</v>
      </c>
    </row>
    <row r="21" spans="1:16" x14ac:dyDescent="0.25">
      <c r="A21" s="155"/>
      <c r="B21" s="75"/>
      <c r="C21" s="76"/>
      <c r="D21" s="77"/>
      <c r="E21" s="78"/>
      <c r="F21" s="77"/>
      <c r="G21" s="156"/>
      <c r="H21" s="75"/>
      <c r="I21" s="77"/>
      <c r="J21" s="79"/>
      <c r="K21" s="162"/>
      <c r="L21" s="163"/>
      <c r="M21" s="167"/>
      <c r="N21" s="168"/>
      <c r="O21" s="169"/>
    </row>
    <row r="22" spans="1:16" x14ac:dyDescent="0.25">
      <c r="A22" s="155"/>
      <c r="B22" s="75"/>
      <c r="C22" s="76"/>
      <c r="D22" s="77"/>
      <c r="E22" s="78"/>
      <c r="F22" s="77"/>
      <c r="G22" s="156"/>
      <c r="H22" s="75"/>
      <c r="I22" s="77"/>
      <c r="J22" s="79"/>
      <c r="K22" s="162"/>
      <c r="L22" s="163"/>
      <c r="M22" s="167" t="s">
        <v>234</v>
      </c>
      <c r="N22" s="168">
        <f>FattureTempi!AG40</f>
        <v>15738.910000000003</v>
      </c>
      <c r="O22" s="169">
        <f>FattureTempi!AH40</f>
        <v>-196020.46</v>
      </c>
    </row>
    <row r="23" spans="1:16" x14ac:dyDescent="0.25">
      <c r="A23" s="155"/>
      <c r="B23" s="75"/>
      <c r="C23" s="76"/>
      <c r="D23" s="77"/>
      <c r="E23" s="78"/>
      <c r="F23" s="77"/>
      <c r="G23" s="156"/>
      <c r="H23" s="75"/>
      <c r="I23" s="77"/>
      <c r="J23" s="79"/>
      <c r="K23" s="162"/>
      <c r="L23" s="163"/>
      <c r="M23" s="167" t="s">
        <v>235</v>
      </c>
      <c r="N23" s="168"/>
      <c r="O23" s="169">
        <f>FattureTempi!AH41</f>
        <v>-12.454513050776702</v>
      </c>
    </row>
    <row r="24" spans="1:16" x14ac:dyDescent="0.25">
      <c r="A24" s="155"/>
      <c r="B24" s="75"/>
      <c r="C24" s="76"/>
      <c r="D24" s="77"/>
      <c r="E24" s="78"/>
      <c r="F24" s="77"/>
      <c r="G24" s="156"/>
      <c r="H24" s="75"/>
      <c r="I24" s="77"/>
      <c r="J24" s="79"/>
      <c r="K24" s="162"/>
      <c r="L24" s="163"/>
      <c r="M24" s="167"/>
      <c r="N24" s="168"/>
      <c r="O24" s="169"/>
    </row>
    <row r="25" spans="1:16" x14ac:dyDescent="0.25">
      <c r="A25" s="155"/>
      <c r="B25" s="75"/>
      <c r="C25" s="76"/>
      <c r="D25" s="77"/>
      <c r="E25" s="78"/>
      <c r="F25" s="77"/>
      <c r="G25" s="156"/>
      <c r="H25" s="75"/>
      <c r="I25" s="77"/>
      <c r="J25" s="79"/>
      <c r="K25" s="162"/>
      <c r="L25" s="163"/>
      <c r="M25" s="170" t="s">
        <v>256</v>
      </c>
      <c r="N25" s="171">
        <f>N22+N19</f>
        <v>15738.910000000003</v>
      </c>
      <c r="O25" s="172">
        <f>O22+O19</f>
        <v>-196020.46</v>
      </c>
    </row>
    <row r="26" spans="1:16" x14ac:dyDescent="0.25">
      <c r="A26" s="155"/>
      <c r="B26" s="75"/>
      <c r="C26" s="76"/>
      <c r="D26" s="77"/>
      <c r="E26" s="78"/>
      <c r="F26" s="77"/>
      <c r="G26" s="156"/>
      <c r="H26" s="75"/>
      <c r="I26" s="77"/>
      <c r="J26" s="79"/>
      <c r="K26" s="162"/>
      <c r="L26" s="163"/>
      <c r="M26" s="170" t="s">
        <v>257</v>
      </c>
      <c r="N26" s="171"/>
      <c r="O26" s="172">
        <f>(O25/N25)</f>
        <v>-12.454513050776702</v>
      </c>
    </row>
    <row r="27" spans="1:16" x14ac:dyDescent="0.25">
      <c r="O27" s="135"/>
    </row>
    <row r="28" spans="1:16" x14ac:dyDescent="0.25">
      <c r="I28" s="6"/>
      <c r="J28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SiopeAllegatoB</vt:lpstr>
      <vt:lpstr>Fatture</vt:lpstr>
      <vt:lpstr>Mandati</vt:lpstr>
      <vt:lpstr>FattureTempi</vt:lpstr>
      <vt:lpstr>MandatiTempi</vt:lpstr>
      <vt:lpstr>FattureTempi!Area_stampa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utente</cp:lastModifiedBy>
  <cp:lastPrinted>2015-01-23T09:39:52Z</cp:lastPrinted>
  <dcterms:created xsi:type="dcterms:W3CDTF">1996-11-05T10:16:36Z</dcterms:created>
  <dcterms:modified xsi:type="dcterms:W3CDTF">2017-03-06T16:46:43Z</dcterms:modified>
</cp:coreProperties>
</file>